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255" windowWidth="11580" windowHeight="8880" tabRatio="930"/>
  </bookViews>
  <sheets>
    <sheet name="PRESUPUESTO" sheetId="12" r:id="rId1"/>
    <sheet name="COMPUTOS" sheetId="14" state="hidden" r:id="rId2"/>
  </sheets>
  <definedNames>
    <definedName name="_xlnm.Print_Area" localSheetId="1">COMPUTOS!$A$1:$K$101</definedName>
    <definedName name="_xlnm.Print_Area" localSheetId="0">PRESUPUESTO!$A$1:$D$94</definedName>
  </definedNames>
  <calcPr calcId="145621"/>
</workbook>
</file>

<file path=xl/calcChain.xml><?xml version="1.0" encoding="utf-8"?>
<calcChain xmlns="http://schemas.openxmlformats.org/spreadsheetml/2006/main">
  <c r="J99" i="14" l="1"/>
  <c r="K99" i="14"/>
  <c r="D89" i="12" s="1"/>
  <c r="A99" i="14"/>
  <c r="B99" i="14"/>
  <c r="C99" i="14"/>
  <c r="J101" i="14"/>
  <c r="K101" i="14" s="1"/>
  <c r="D91" i="12" s="1"/>
  <c r="J100" i="14"/>
  <c r="K100" i="14" s="1"/>
  <c r="D90" i="12" s="1"/>
  <c r="E98" i="14"/>
  <c r="J98" i="14" s="1"/>
  <c r="E97" i="14"/>
  <c r="J97" i="14" s="1"/>
  <c r="A97" i="14"/>
  <c r="A98" i="14"/>
  <c r="E96" i="14"/>
  <c r="J96" i="14" s="1"/>
  <c r="J95" i="14"/>
  <c r="D75" i="14"/>
  <c r="D77" i="14" s="1"/>
  <c r="J77" i="14" s="1"/>
  <c r="K77" i="14" s="1"/>
  <c r="D62" i="12" s="1"/>
  <c r="A75" i="14"/>
  <c r="B75" i="14"/>
  <c r="C75" i="14"/>
  <c r="J75" i="14"/>
  <c r="K75" i="14" s="1"/>
  <c r="D60" i="12" s="1"/>
  <c r="A76" i="14"/>
  <c r="B76" i="14"/>
  <c r="C76" i="14"/>
  <c r="A77" i="14"/>
  <c r="B77" i="14"/>
  <c r="C77" i="14"/>
  <c r="E91" i="14"/>
  <c r="H91" i="14" s="1"/>
  <c r="J91" i="14" s="1"/>
  <c r="K91" i="14" s="1"/>
  <c r="A91" i="14"/>
  <c r="B91" i="14"/>
  <c r="C91" i="14"/>
  <c r="D79" i="14" l="1"/>
  <c r="J79" i="14" s="1"/>
  <c r="D81" i="14"/>
  <c r="J81" i="14" s="1"/>
  <c r="D76" i="14"/>
  <c r="J76" i="14" s="1"/>
  <c r="K76" i="14" s="1"/>
  <c r="D61" i="12" s="1"/>
  <c r="G15" i="14" l="1"/>
  <c r="I15" i="14" s="1"/>
  <c r="J15" i="14" s="1"/>
  <c r="E15" i="14"/>
  <c r="G10" i="14"/>
  <c r="E10" i="14"/>
  <c r="I27" i="14"/>
  <c r="J27" i="14" s="1"/>
  <c r="G20" i="14"/>
  <c r="E20" i="14"/>
  <c r="B97" i="14" l="1"/>
  <c r="C97" i="14"/>
  <c r="K97" i="14"/>
  <c r="D87" i="12" s="1"/>
  <c r="J92" i="14"/>
  <c r="J90" i="14"/>
  <c r="J84" i="14"/>
  <c r="E80" i="14"/>
  <c r="E49" i="14"/>
  <c r="E53" i="14" s="1"/>
  <c r="E55" i="14" s="1"/>
  <c r="C95" i="14"/>
  <c r="C96" i="14"/>
  <c r="C98" i="14"/>
  <c r="C100" i="14"/>
  <c r="C101" i="14"/>
  <c r="C89" i="14"/>
  <c r="C90" i="14"/>
  <c r="C92" i="14"/>
  <c r="C93" i="14"/>
  <c r="C74" i="14"/>
  <c r="C78" i="14"/>
  <c r="C80" i="14"/>
  <c r="C82" i="14"/>
  <c r="C83" i="14"/>
  <c r="C84" i="14"/>
  <c r="C85" i="14"/>
  <c r="C86" i="14"/>
  <c r="C87" i="14"/>
  <c r="C70" i="14"/>
  <c r="C62" i="14"/>
  <c r="C63" i="14"/>
  <c r="C64" i="14"/>
  <c r="C65" i="14"/>
  <c r="C66" i="14"/>
  <c r="C67" i="14"/>
  <c r="C68" i="14"/>
  <c r="C56" i="14"/>
  <c r="C57" i="14"/>
  <c r="C58" i="14"/>
  <c r="C59" i="14"/>
  <c r="C54" i="14"/>
  <c r="C49" i="14"/>
  <c r="C50" i="14"/>
  <c r="C47" i="14"/>
  <c r="C45" i="14"/>
  <c r="C41" i="14"/>
  <c r="C42" i="14"/>
  <c r="C40" i="14"/>
  <c r="C39" i="14"/>
  <c r="C36" i="14"/>
  <c r="C33" i="14"/>
  <c r="C30" i="14"/>
  <c r="C25" i="14"/>
  <c r="C26" i="14"/>
  <c r="C28" i="14"/>
  <c r="C21" i="14"/>
  <c r="C18" i="14"/>
  <c r="C13" i="14"/>
  <c r="O2" i="14"/>
  <c r="B101" i="14" l="1"/>
  <c r="B100" i="14"/>
  <c r="B98" i="14"/>
  <c r="B96" i="14"/>
  <c r="B95" i="14"/>
  <c r="A101" i="14"/>
  <c r="A100" i="14"/>
  <c r="A96" i="14"/>
  <c r="A95" i="14"/>
  <c r="B93" i="14"/>
  <c r="B92" i="14"/>
  <c r="B90" i="14"/>
  <c r="B89" i="14"/>
  <c r="A93" i="14"/>
  <c r="A92" i="14"/>
  <c r="A90" i="14"/>
  <c r="A89" i="14"/>
  <c r="B87" i="14"/>
  <c r="B86" i="14"/>
  <c r="B85" i="14"/>
  <c r="B84" i="14"/>
  <c r="B83" i="14"/>
  <c r="B82" i="14"/>
  <c r="B80" i="14"/>
  <c r="B78" i="14"/>
  <c r="B74" i="14"/>
  <c r="A87" i="14"/>
  <c r="A86" i="14"/>
  <c r="A85" i="14"/>
  <c r="A84" i="14"/>
  <c r="A83" i="14"/>
  <c r="A82" i="14"/>
  <c r="A80" i="14"/>
  <c r="A78" i="14"/>
  <c r="A74" i="14"/>
  <c r="B70" i="14"/>
  <c r="A70" i="14"/>
  <c r="B68" i="14"/>
  <c r="B67" i="14"/>
  <c r="B66" i="14"/>
  <c r="B65" i="14"/>
  <c r="B64" i="14"/>
  <c r="B63" i="14"/>
  <c r="B62" i="14"/>
  <c r="A68" i="14"/>
  <c r="A67" i="14"/>
  <c r="A66" i="14"/>
  <c r="A65" i="14"/>
  <c r="A64" i="14"/>
  <c r="A63" i="14"/>
  <c r="A62" i="14"/>
  <c r="B59" i="14"/>
  <c r="B58" i="14"/>
  <c r="B57" i="14"/>
  <c r="B56" i="14"/>
  <c r="A59" i="14"/>
  <c r="A58" i="14"/>
  <c r="A57" i="14"/>
  <c r="A56" i="14"/>
  <c r="B54" i="14"/>
  <c r="A54" i="14"/>
  <c r="B50" i="14"/>
  <c r="A50" i="14"/>
  <c r="B49" i="14"/>
  <c r="A49" i="14"/>
  <c r="B47" i="14"/>
  <c r="A47" i="14"/>
  <c r="B45" i="14"/>
  <c r="A45" i="14"/>
  <c r="B42" i="14"/>
  <c r="B41" i="14"/>
  <c r="B40" i="14"/>
  <c r="B39" i="14"/>
  <c r="A42" i="14"/>
  <c r="A41" i="14"/>
  <c r="A40" i="14"/>
  <c r="A39" i="14"/>
  <c r="B36" i="14"/>
  <c r="A36" i="14"/>
  <c r="B33" i="14"/>
  <c r="B30" i="14"/>
  <c r="A33" i="14"/>
  <c r="A30" i="14"/>
  <c r="B28" i="14"/>
  <c r="B26" i="14"/>
  <c r="B25" i="14"/>
  <c r="A28" i="14"/>
  <c r="A26" i="14"/>
  <c r="A25" i="14"/>
  <c r="B21" i="14"/>
  <c r="A21" i="14"/>
  <c r="B18" i="14"/>
  <c r="A18" i="14"/>
  <c r="B13" i="14"/>
  <c r="B12" i="14"/>
  <c r="B11" i="14"/>
  <c r="B10" i="14"/>
  <c r="B9" i="14"/>
  <c r="A13" i="14"/>
  <c r="A12" i="14"/>
  <c r="A11" i="14"/>
  <c r="A10" i="14"/>
  <c r="A9" i="14"/>
  <c r="A8" i="14"/>
  <c r="B8" i="14"/>
  <c r="B7" i="14"/>
  <c r="A7" i="14"/>
  <c r="B6" i="14"/>
  <c r="A6" i="14"/>
  <c r="K90" i="14"/>
  <c r="G9" i="14"/>
  <c r="E9" i="14"/>
  <c r="C9" i="14"/>
  <c r="D76" i="12" l="1"/>
  <c r="H9" i="14"/>
  <c r="J9" i="14" s="1"/>
  <c r="K9" i="14" s="1"/>
  <c r="D9" i="12" s="1"/>
  <c r="K96" i="14" l="1"/>
  <c r="K95" i="14"/>
  <c r="G93" i="14"/>
  <c r="E93" i="14"/>
  <c r="J61" i="14"/>
  <c r="I55" i="14"/>
  <c r="J55" i="14" s="1"/>
  <c r="E54" i="14"/>
  <c r="I54" i="14" s="1"/>
  <c r="J54" i="14" s="1"/>
  <c r="E50" i="14"/>
  <c r="E46" i="14"/>
  <c r="J46" i="14" s="1"/>
  <c r="E45" i="14"/>
  <c r="E43" i="14"/>
  <c r="H43" i="14" s="1"/>
  <c r="J43" i="14" s="1"/>
  <c r="E42" i="14"/>
  <c r="E38" i="14"/>
  <c r="E37" i="14"/>
  <c r="E36" i="14"/>
  <c r="E35" i="14"/>
  <c r="E34" i="14"/>
  <c r="E32" i="14"/>
  <c r="E31" i="14"/>
  <c r="K98" i="14" l="1"/>
  <c r="K54" i="14"/>
  <c r="P2" i="14" l="1"/>
  <c r="G26" i="14"/>
  <c r="E26" i="14"/>
  <c r="G25" i="14"/>
  <c r="E25" i="14"/>
  <c r="E22" i="14"/>
  <c r="E21" i="14"/>
  <c r="E19" i="14"/>
  <c r="E18" i="14"/>
  <c r="I16" i="14"/>
  <c r="J16" i="14" s="1"/>
  <c r="G14" i="14"/>
  <c r="E14" i="14"/>
  <c r="G13" i="14"/>
  <c r="E13" i="14"/>
  <c r="D39" i="14" l="1"/>
  <c r="D41" i="14" s="1"/>
  <c r="D33" i="14"/>
  <c r="D30" i="14"/>
  <c r="I10" i="14"/>
  <c r="J10" i="14" s="1"/>
  <c r="K10" i="14" l="1"/>
  <c r="D10" i="12" s="1"/>
  <c r="I73" i="14"/>
  <c r="J73" i="14" s="1"/>
  <c r="I72" i="14"/>
  <c r="J72" i="14" s="1"/>
  <c r="J60" i="14"/>
  <c r="I38" i="14"/>
  <c r="J38" i="14" s="1"/>
  <c r="I37" i="14"/>
  <c r="J37" i="14" s="1"/>
  <c r="I36" i="14"/>
  <c r="J36" i="14" s="1"/>
  <c r="I35" i="14"/>
  <c r="J35" i="14" s="1"/>
  <c r="I34" i="14"/>
  <c r="J34" i="14" s="1"/>
  <c r="I33" i="14"/>
  <c r="J33" i="14" s="1"/>
  <c r="K36" i="14" l="1"/>
  <c r="K33" i="14"/>
  <c r="I31" i="14" l="1"/>
  <c r="J31" i="14" s="1"/>
  <c r="I32" i="14"/>
  <c r="J32" i="14" s="1"/>
  <c r="H93" i="14" l="1"/>
  <c r="J93" i="14" s="1"/>
  <c r="K93" i="14" s="1"/>
  <c r="D79" i="12" s="1"/>
  <c r="H44" i="14"/>
  <c r="J44" i="14" s="1"/>
  <c r="D28" i="12"/>
  <c r="I19" i="14"/>
  <c r="J19" i="14" s="1"/>
  <c r="I20" i="14"/>
  <c r="J20" i="14" s="1"/>
  <c r="I21" i="14"/>
  <c r="J21" i="14" s="1"/>
  <c r="I22" i="14"/>
  <c r="J22" i="14" s="1"/>
  <c r="I23" i="14"/>
  <c r="J23" i="14" s="1"/>
  <c r="I24" i="14"/>
  <c r="J24" i="14" s="1"/>
  <c r="I13" i="14"/>
  <c r="J13" i="14" s="1"/>
  <c r="D85" i="12"/>
  <c r="K92" i="14"/>
  <c r="J89" i="14"/>
  <c r="K89" i="14" s="1"/>
  <c r="D75" i="12" s="1"/>
  <c r="A94" i="14"/>
  <c r="J86" i="14"/>
  <c r="K86" i="14" s="1"/>
  <c r="D69" i="12" s="1"/>
  <c r="I71" i="14"/>
  <c r="J71" i="14" s="1"/>
  <c r="J87" i="14"/>
  <c r="K87" i="14" s="1"/>
  <c r="D70" i="12" s="1"/>
  <c r="J85" i="14"/>
  <c r="K85" i="14" s="1"/>
  <c r="D68" i="12" s="1"/>
  <c r="K84" i="14"/>
  <c r="D67" i="12" s="1"/>
  <c r="J83" i="14"/>
  <c r="K83" i="14" s="1"/>
  <c r="D66" i="12" s="1"/>
  <c r="J82" i="14"/>
  <c r="K82" i="14" s="1"/>
  <c r="D65" i="12" s="1"/>
  <c r="J80" i="14"/>
  <c r="J78" i="14"/>
  <c r="J74" i="14"/>
  <c r="K74" i="14" s="1"/>
  <c r="D59" i="12" s="1"/>
  <c r="A88" i="14"/>
  <c r="J68" i="14"/>
  <c r="K68" i="14" s="1"/>
  <c r="J67" i="14"/>
  <c r="K67" i="14" s="1"/>
  <c r="D52" i="12" s="1"/>
  <c r="J66" i="14"/>
  <c r="K66" i="14" s="1"/>
  <c r="D51" i="12" s="1"/>
  <c r="J65" i="14"/>
  <c r="J64" i="14"/>
  <c r="K64" i="14" s="1"/>
  <c r="D49" i="12" s="1"/>
  <c r="J63" i="14"/>
  <c r="K63" i="14" s="1"/>
  <c r="D48" i="12" s="1"/>
  <c r="J62" i="14"/>
  <c r="K62" i="14" s="1"/>
  <c r="D47" i="12" s="1"/>
  <c r="J59" i="14"/>
  <c r="K59" i="14" s="1"/>
  <c r="J58" i="14"/>
  <c r="K58" i="14" s="1"/>
  <c r="J57" i="14"/>
  <c r="K57" i="14" s="1"/>
  <c r="D44" i="12" s="1"/>
  <c r="J56" i="14"/>
  <c r="K56" i="14" s="1"/>
  <c r="D43" i="12" s="1"/>
  <c r="I53" i="14"/>
  <c r="J53" i="14" s="1"/>
  <c r="I52" i="14"/>
  <c r="J52" i="14" s="1"/>
  <c r="I51" i="14"/>
  <c r="J51" i="14" s="1"/>
  <c r="I50" i="14"/>
  <c r="J50" i="14" s="1"/>
  <c r="J49" i="14"/>
  <c r="K49" i="14" s="1"/>
  <c r="D40" i="12" s="1"/>
  <c r="A69" i="14"/>
  <c r="A48" i="14"/>
  <c r="H47" i="14"/>
  <c r="J47" i="14" s="1"/>
  <c r="K47" i="14" s="1"/>
  <c r="J45" i="14"/>
  <c r="K45" i="14" s="1"/>
  <c r="H42" i="14"/>
  <c r="J42" i="14" s="1"/>
  <c r="J41" i="14"/>
  <c r="K41" i="14" s="1"/>
  <c r="J40" i="14"/>
  <c r="J39" i="14"/>
  <c r="K39" i="14" s="1"/>
  <c r="D30" i="12" s="1"/>
  <c r="I30" i="14"/>
  <c r="J30" i="14" s="1"/>
  <c r="K30" i="14" s="1"/>
  <c r="I26" i="14"/>
  <c r="J26" i="14" s="1"/>
  <c r="A29" i="14"/>
  <c r="J28" i="14"/>
  <c r="K28" i="14" s="1"/>
  <c r="D22" i="12" s="1"/>
  <c r="H25" i="14"/>
  <c r="J25" i="14" s="1"/>
  <c r="I18" i="14"/>
  <c r="J18" i="14" s="1"/>
  <c r="A5" i="14"/>
  <c r="A17" i="14"/>
  <c r="I14" i="14"/>
  <c r="J14" i="14" s="1"/>
  <c r="K11" i="14"/>
  <c r="D11" i="12" s="1"/>
  <c r="K12" i="14"/>
  <c r="D12" i="12" s="1"/>
  <c r="K8" i="14"/>
  <c r="D8" i="12" s="1"/>
  <c r="K7" i="14"/>
  <c r="D7" i="12" s="1"/>
  <c r="K6" i="14"/>
  <c r="D6" i="12" s="1"/>
  <c r="K78" i="14" l="1"/>
  <c r="D63" i="12" s="1"/>
  <c r="K13" i="14"/>
  <c r="D13" i="12" s="1"/>
  <c r="K80" i="14"/>
  <c r="D64" i="12" s="1"/>
  <c r="D78" i="12"/>
  <c r="D77" i="12"/>
  <c r="K26" i="14"/>
  <c r="D21" i="12" s="1"/>
  <c r="D32" i="12"/>
  <c r="D46" i="12"/>
  <c r="K70" i="14"/>
  <c r="D58" i="12" s="1"/>
  <c r="K21" i="14"/>
  <c r="D19" i="12" s="1"/>
  <c r="D88" i="12"/>
  <c r="K50" i="14"/>
  <c r="D42" i="12"/>
  <c r="D34" i="12"/>
  <c r="D27" i="12"/>
  <c r="K42" i="14"/>
  <c r="D33" i="12" s="1"/>
  <c r="D29" i="12"/>
  <c r="K18" i="14"/>
  <c r="D18" i="12" s="1"/>
  <c r="D53" i="12"/>
  <c r="K65" i="14"/>
  <c r="D50" i="12" s="1"/>
  <c r="K25" i="14"/>
  <c r="D20" i="12" s="1"/>
  <c r="D86" i="12" l="1"/>
  <c r="K40" i="14"/>
  <c r="D45" i="12"/>
  <c r="D41" i="12"/>
  <c r="D35" i="12" l="1"/>
  <c r="D31" i="12"/>
</calcChain>
</file>

<file path=xl/sharedStrings.xml><?xml version="1.0" encoding="utf-8"?>
<sst xmlns="http://schemas.openxmlformats.org/spreadsheetml/2006/main" count="213" uniqueCount="126">
  <si>
    <t>ÍTEM</t>
  </si>
  <si>
    <t>DESCRIPCIÓN</t>
  </si>
  <si>
    <t>UNIDAD</t>
  </si>
  <si>
    <t>CANTIDAD</t>
  </si>
  <si>
    <t>ITEM</t>
  </si>
  <si>
    <t>UND.</t>
  </si>
  <si>
    <t>Nº DE VECES</t>
  </si>
  <si>
    <t>MEDIDAS EN METROS</t>
  </si>
  <si>
    <t>TOTAL</t>
  </si>
  <si>
    <t>A</t>
  </si>
  <si>
    <t>B</t>
  </si>
  <si>
    <t>L</t>
  </si>
  <si>
    <t>V</t>
  </si>
  <si>
    <t>ALTO</t>
  </si>
  <si>
    <t>ANCHO</t>
  </si>
  <si>
    <t>LARGO</t>
  </si>
  <si>
    <t>AREA</t>
  </si>
  <si>
    <t>VOLUMEN</t>
  </si>
  <si>
    <t>glb</t>
  </si>
  <si>
    <t>-</t>
  </si>
  <si>
    <t>m³</t>
  </si>
  <si>
    <t xml:space="preserve">Prov. e instalación de Poste de cañería  Fº Gº,  Ø 2 1/2" - long. 3,00 m. (incluye tapa superior, perforaciones y soldadura)   </t>
  </si>
  <si>
    <t>Prov. e instalación de pie de amigo, Tubo Galvanizado 2 1/2" long. 2.00 m.</t>
  </si>
  <si>
    <t xml:space="preserve">Prov. e instalación de Bayoneta hierro galvanizado para soporte alambre púa (perfil T de 1/8"x 1 1/2"- long. 0,40m)   </t>
  </si>
  <si>
    <t xml:space="preserve">Prov. e instalación de malla olímpica, alambre galvanizado # 10  -  3" (incluye barra 1/4" y alambre # 10 para fijación)  </t>
  </si>
  <si>
    <t xml:space="preserve">Prov. e instalación de alambre de púas 4 hileras   </t>
  </si>
  <si>
    <t>m</t>
  </si>
  <si>
    <t xml:space="preserve"> Losa llena de Hormigón Armado  (H -21)   </t>
  </si>
  <si>
    <t>H</t>
  </si>
  <si>
    <t>A. TRABAJOS PRELIMINARES</t>
  </si>
  <si>
    <t xml:space="preserve">B. LOSA DE EQUIPOS </t>
  </si>
  <si>
    <t>C. CERRAMIENTO PERIMETRAL</t>
  </si>
  <si>
    <t>Dados Cubierta</t>
  </si>
  <si>
    <t>camaras</t>
  </si>
  <si>
    <t xml:space="preserve">pilastra   </t>
  </si>
  <si>
    <t>luminaria y balizas</t>
  </si>
  <si>
    <t>Dados Escalerilla</t>
  </si>
  <si>
    <t>zanja</t>
  </si>
  <si>
    <t xml:space="preserve"> Excavación de terreno manual (suelo duro)   </t>
  </si>
  <si>
    <t>cimiento</t>
  </si>
  <si>
    <t>puerta</t>
  </si>
  <si>
    <t>Luminaria exterior</t>
  </si>
  <si>
    <t xml:space="preserve">zanjas para chicotes </t>
  </si>
  <si>
    <t xml:space="preserve"> Nivelación de terreno   </t>
  </si>
  <si>
    <t xml:space="preserve">DATOS ESTACION </t>
  </si>
  <si>
    <t>TAMAÑO</t>
  </si>
  <si>
    <t>TAMAÑO LOSA</t>
  </si>
  <si>
    <t>TAMAÑO PUERTA</t>
  </si>
  <si>
    <t xml:space="preserve">Losa de equipos </t>
  </si>
  <si>
    <t>Dados torre</t>
  </si>
  <si>
    <t xml:space="preserve"> Sobrecimiento de Hormigón Ciclópeo   </t>
  </si>
  <si>
    <t>Luminaria en Torre</t>
  </si>
  <si>
    <t xml:space="preserve"> Cimientos de Hormigón Ciclópeo   </t>
  </si>
  <si>
    <t xml:space="preserve">Pole de 4"  para antena satelital (Incluye peldaños) - De acuerdo a diseño de ENTEL.   </t>
  </si>
  <si>
    <t>Prov. E Inst. de  Estructura metálica para soporte de tablero eléctrico 60x80x20 cm. (angular de 3/16") (Galvanizada en Caliente)</t>
  </si>
  <si>
    <t xml:space="preserve"> Elaboración de Planos AS Build  Greenfield</t>
  </si>
  <si>
    <t>Instalación de Faenas  en Area Rural</t>
  </si>
  <si>
    <t xml:space="preserve"> Replanteo de Obra </t>
  </si>
  <si>
    <t xml:space="preserve"> Limpieza general de la Estación  </t>
  </si>
  <si>
    <t xml:space="preserve"> Relleno de Ripio chancado de 3/4" a 1 1/2"   </t>
  </si>
  <si>
    <t>Hormigón simple ( H - 18 ) - incluye encofrado</t>
  </si>
  <si>
    <t>Contrapiso de piedra espesor 20 cm</t>
  </si>
  <si>
    <t xml:space="preserve"> Politubo Ø 1 1/2"    (incluye accesorios para su instalacion)</t>
  </si>
  <si>
    <t xml:space="preserve"> Acometida eléctrica monofásica, enterrada, cable # 6 - 16 mm2, dentro de politubo </t>
  </si>
  <si>
    <t xml:space="preserve"> Relleno y Compactado con material de excavación   </t>
  </si>
  <si>
    <t xml:space="preserve"> Cámara inspección eléctrica de Hª Aª (0,60x0,60x0,50) </t>
  </si>
  <si>
    <t>Tablero electrico Monofásico, según especificaciones</t>
  </si>
  <si>
    <t xml:space="preserve"> Luminaria Fluorescente,   2x40 W  de tipo industrial (pintada al horno)  </t>
  </si>
  <si>
    <t xml:space="preserve"> Punto Iluminación (incluye cajas, toma simple, interruptor y ducto conduit Ø 5/8" hasta 7 m. )   </t>
  </si>
  <si>
    <t xml:space="preserve"> Punto Tomacorriente NEMA doble con tierra (incluye caja, toma doble tipo nema mixto y ducto conduit Ø 5/8" hasta 7 m. )   </t>
  </si>
  <si>
    <t xml:space="preserve"> Luminaria tipo alumbrado publico de sodio 250 W incluye fotocélula</t>
  </si>
  <si>
    <t xml:space="preserve"> Politubo Ø 1"    (incluye accesorios para su instalacion)</t>
  </si>
  <si>
    <t xml:space="preserve"> Pilastra según diseño Empresa Eléctrica local para acometida trifásica (incluye bastón de cañería FºGº Ø 1 1/2"- L=4,00 m., capuchón y tensor) </t>
  </si>
  <si>
    <t xml:space="preserve"> Térmico Bifásico de 63 Amp norma DIN    (incluye cableado, terminales y borneras)   </t>
  </si>
  <si>
    <t xml:space="preserve"> Descargador de sobre tensión bifásico (transciente 40 KV)   primer nivel</t>
  </si>
  <si>
    <t xml:space="preserve"> Soldadura Cadweld </t>
  </si>
  <si>
    <t xml:space="preserve"> Cable de cobre desnudo de 7 hilos AWG 2/0  (70 mm2) para malla de tierra </t>
  </si>
  <si>
    <t xml:space="preserve"> Terminales de  70 mm2 </t>
  </si>
  <si>
    <t xml:space="preserve"> Cable bajo goma aterramiento feeders 25 mm2 verde - amarillo</t>
  </si>
  <si>
    <t xml:space="preserve"> Terminales de  25 mm2 </t>
  </si>
  <si>
    <t>Barra Acero Galvanizado conexión a sistema de tierra con aisladores, long. 40 cm. ( 4" x 1/4" )    (incluye pernos en todos los orificios)</t>
  </si>
  <si>
    <t xml:space="preserve"> Barra Acero Galvanizado conexión a sistema de tierra con aisladores, long. 20 cm. ( 4" x 1/4" )    (incluye pernos en todos los orificios)</t>
  </si>
  <si>
    <t xml:space="preserve"> Cámara inspección tierra de ladrillo adobito (0,60x0,60x0,50)</t>
  </si>
  <si>
    <t xml:space="preserve"> Conduit Ø 1 1/2" adosado a la pared (incluye accesorios para su instalacion)</t>
  </si>
  <si>
    <t>Tramite instalacion de medidor (incluye el medidor, cables, accesorios, etc. para su instalación)</t>
  </si>
  <si>
    <t xml:space="preserve"> Provisión e Instalación de Portón metálico de cañería galvanizada Ø 1 1/2", malla olímpica # 10  (incluye candado)</t>
  </si>
  <si>
    <t xml:space="preserve">  Glb  </t>
  </si>
  <si>
    <t xml:space="preserve"> Glb </t>
  </si>
  <si>
    <t xml:space="preserve">  m2  </t>
  </si>
  <si>
    <t xml:space="preserve">  m3  </t>
  </si>
  <si>
    <t>Glb</t>
  </si>
  <si>
    <t xml:space="preserve">  Pza  </t>
  </si>
  <si>
    <t>Pza</t>
  </si>
  <si>
    <t xml:space="preserve">  m  </t>
  </si>
  <si>
    <t xml:space="preserve">  Pto  </t>
  </si>
  <si>
    <t xml:space="preserve">  pza  </t>
  </si>
  <si>
    <t xml:space="preserve">  Kg  </t>
  </si>
  <si>
    <t xml:space="preserve"> Pza </t>
  </si>
  <si>
    <t xml:space="preserve"> Desmonte y preparación del terreno  (para vegetación con altura mayor a 60 cm)</t>
  </si>
  <si>
    <t>Cubierta de calamina trapezoidal # 26  c/estructura metálica galvanizada para equipos incluye columnas y anclaje</t>
  </si>
  <si>
    <t>Sistema de aterramiento (Menor a 5 ohms). Cable AWG 2/0 7 hilos, Jabalinas (mínimo 5) de Cu 5/8" 2,40 m de largo.Torgel, excavacion , relleno y compactado, Soldaduras Cadweld. (Para suelo normal)</t>
  </si>
  <si>
    <t>LOSA PANELES</t>
  </si>
  <si>
    <t xml:space="preserve">PRESUPUESTO GENERAL </t>
  </si>
  <si>
    <t xml:space="preserve">Base para panel solar </t>
  </si>
  <si>
    <t>%</t>
  </si>
  <si>
    <t xml:space="preserve">losa ´paneles </t>
  </si>
  <si>
    <t xml:space="preserve"> Prov. e Inst. de Escalerilla de feeders de 40.00 cms outdoor</t>
  </si>
  <si>
    <t xml:space="preserve">Prov. e Inst. de Tapa metálica tipo rejilla para escalerilla de cables horizontal (outdoor)  </t>
  </si>
  <si>
    <t>m2</t>
  </si>
  <si>
    <t>pozos arriostres</t>
  </si>
  <si>
    <t xml:space="preserve"> Jabalina de Cu 5/8" 2,40 m de largo   </t>
  </si>
  <si>
    <t xml:space="preserve"> Tor gel   </t>
  </si>
  <si>
    <t>Tierra Negra</t>
  </si>
  <si>
    <t>m3</t>
  </si>
  <si>
    <t xml:space="preserve">ARRIOSTRES </t>
  </si>
  <si>
    <t xml:space="preserve"> Tablero de control de Baliza con alarmas BTS-U   </t>
  </si>
  <si>
    <t>Cable 3x14 AWG dentro de politubo de 1/2"</t>
  </si>
  <si>
    <t xml:space="preserve"> Cable de Aluminio Desnudo 7 hilos AWG 2/0  (70 mm2) para bajante pararrayos</t>
  </si>
  <si>
    <t xml:space="preserve"> Cable de Aluminio Enchaquetado de 7 hilos AWG 1/0  (70 mm2) para bajante equipos </t>
  </si>
  <si>
    <t xml:space="preserve">Conector perno partido de bronce de 70 mm2 </t>
  </si>
  <si>
    <t>Inprevistos 5%</t>
  </si>
  <si>
    <t>D. SISTEMA ELECTRICO</t>
  </si>
  <si>
    <t>E. SISTEMA DE ATERRAMIENTO</t>
  </si>
  <si>
    <t>F.   METAL MECANICA</t>
  </si>
  <si>
    <t>G. ADICIONALES</t>
  </si>
  <si>
    <t>TIPO 1 CERRAMIENTO DE 10X10 Y LOSA CON ENERGIA COMERCIAL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</si>
</sst>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$b&quot;\ * #,##0.00_ ;_ &quot;$b&quot;\ * \-#,##0.00_ ;_ &quot;$b&quot;\ * &quot;-&quot;??_ ;_ @_ "/>
    <numFmt numFmtId="165" formatCode="_-* #,##0.00\ _p_t_a_-;\-* #,##0.00\ _p_t_a_-;_-* &quot;-&quot;??\ _p_t_a_-;_-@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8"/>
      <color indexed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1" fillId="0" borderId="0"/>
  </cellStyleXfs>
  <cellXfs count="164">
    <xf numFmtId="0" fontId="0" fillId="0" borderId="0" xfId="0"/>
    <xf numFmtId="0" fontId="4" fillId="2" borderId="0" xfId="0" applyFont="1" applyFill="1"/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/>
    <xf numFmtId="0" fontId="7" fillId="2" borderId="0" xfId="0" applyFont="1" applyFill="1" applyAlignment="1">
      <alignment horizontal="center" vertical="center"/>
    </xf>
    <xf numFmtId="0" fontId="0" fillId="0" borderId="0" xfId="0" applyFill="1"/>
    <xf numFmtId="0" fontId="0" fillId="3" borderId="0" xfId="0" applyFill="1"/>
    <xf numFmtId="1" fontId="5" fillId="3" borderId="1" xfId="1" applyNumberFormat="1" applyFont="1" applyFill="1" applyBorder="1" applyAlignment="1">
      <alignment horizontal="center"/>
    </xf>
    <xf numFmtId="0" fontId="5" fillId="3" borderId="1" xfId="1" applyNumberFormat="1" applyFont="1" applyFill="1" applyBorder="1"/>
    <xf numFmtId="0" fontId="5" fillId="3" borderId="1" xfId="0" applyNumberFormat="1" applyFont="1" applyFill="1" applyBorder="1"/>
    <xf numFmtId="2" fontId="5" fillId="3" borderId="1" xfId="0" applyNumberFormat="1" applyFont="1" applyFill="1" applyBorder="1"/>
    <xf numFmtId="2" fontId="6" fillId="3" borderId="1" xfId="0" applyNumberFormat="1" applyFont="1" applyFill="1" applyBorder="1"/>
    <xf numFmtId="2" fontId="5" fillId="3" borderId="1" xfId="1" applyNumberFormat="1" applyFont="1" applyFill="1" applyBorder="1"/>
    <xf numFmtId="1" fontId="5" fillId="3" borderId="9" xfId="1" applyNumberFormat="1" applyFont="1" applyFill="1" applyBorder="1" applyAlignment="1">
      <alignment horizontal="center"/>
    </xf>
    <xf numFmtId="2" fontId="5" fillId="3" borderId="9" xfId="0" applyNumberFormat="1" applyFont="1" applyFill="1" applyBorder="1"/>
    <xf numFmtId="2" fontId="6" fillId="3" borderId="9" xfId="0" applyNumberFormat="1" applyFont="1" applyFill="1" applyBorder="1"/>
    <xf numFmtId="2" fontId="5" fillId="3" borderId="9" xfId="1" applyNumberFormat="1" applyFont="1" applyFill="1" applyBorder="1"/>
    <xf numFmtId="0" fontId="8" fillId="3" borderId="1" xfId="0" applyFont="1" applyFill="1" applyBorder="1" applyAlignment="1">
      <alignment horizontal="center"/>
    </xf>
    <xf numFmtId="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left"/>
    </xf>
    <xf numFmtId="4" fontId="0" fillId="0" borderId="1" xfId="0" applyNumberForma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right"/>
    </xf>
    <xf numFmtId="1" fontId="5" fillId="3" borderId="1" xfId="0" applyNumberFormat="1" applyFont="1" applyFill="1" applyBorder="1" applyAlignment="1">
      <alignment horizontal="center"/>
    </xf>
    <xf numFmtId="2" fontId="6" fillId="2" borderId="0" xfId="0" applyNumberFormat="1" applyFont="1" applyFill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9" fillId="2" borderId="0" xfId="0" applyNumberFormat="1" applyFont="1" applyFill="1" applyAlignment="1">
      <alignment vertical="center"/>
    </xf>
    <xf numFmtId="2" fontId="7" fillId="3" borderId="0" xfId="0" applyNumberFormat="1" applyFont="1" applyFill="1" applyBorder="1" applyAlignment="1">
      <alignment vertical="center"/>
    </xf>
    <xf numFmtId="2" fontId="7" fillId="2" borderId="0" xfId="0" applyNumberFormat="1" applyFont="1" applyFill="1" applyBorder="1" applyAlignment="1">
      <alignment vertical="center"/>
    </xf>
    <xf numFmtId="2" fontId="9" fillId="2" borderId="0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4" fontId="0" fillId="3" borderId="16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" fontId="0" fillId="3" borderId="12" xfId="0" applyNumberForma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6" xfId="0" applyFill="1" applyBorder="1" applyAlignment="1">
      <alignment horizontal="left" wrapText="1"/>
    </xf>
    <xf numFmtId="4" fontId="0" fillId="0" borderId="16" xfId="0" applyNumberFormat="1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/>
    </xf>
    <xf numFmtId="2" fontId="5" fillId="3" borderId="2" xfId="0" applyNumberFormat="1" applyFont="1" applyFill="1" applyBorder="1" applyAlignment="1">
      <alignment horizontal="right"/>
    </xf>
    <xf numFmtId="2" fontId="5" fillId="3" borderId="9" xfId="0" applyNumberFormat="1" applyFont="1" applyFill="1" applyBorder="1" applyAlignment="1">
      <alignment horizontal="right"/>
    </xf>
    <xf numFmtId="2" fontId="5" fillId="3" borderId="9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3" borderId="16" xfId="0" applyNumberFormat="1" applyFont="1" applyFill="1" applyBorder="1" applyAlignment="1">
      <alignment horizontal="center" vertical="center"/>
    </xf>
    <xf numFmtId="2" fontId="5" fillId="3" borderId="1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/>
    </xf>
    <xf numFmtId="2" fontId="2" fillId="3" borderId="1" xfId="1" applyNumberFormat="1" applyFont="1" applyFill="1" applyBorder="1"/>
    <xf numFmtId="2" fontId="2" fillId="3" borderId="1" xfId="0" applyNumberFormat="1" applyFont="1" applyFill="1" applyBorder="1"/>
    <xf numFmtId="2" fontId="2" fillId="3" borderId="1" xfId="0" applyNumberFormat="1" applyFont="1" applyFill="1" applyBorder="1" applyAlignment="1">
      <alignment horizontal="right"/>
    </xf>
    <xf numFmtId="1" fontId="2" fillId="3" borderId="9" xfId="1" applyNumberFormat="1" applyFont="1" applyFill="1" applyBorder="1" applyAlignment="1">
      <alignment horizontal="center"/>
    </xf>
    <xf numFmtId="2" fontId="2" fillId="3" borderId="9" xfId="1" applyNumberFormat="1" applyFont="1" applyFill="1" applyBorder="1"/>
    <xf numFmtId="2" fontId="2" fillId="3" borderId="9" xfId="0" applyNumberFormat="1" applyFont="1" applyFill="1" applyBorder="1"/>
    <xf numFmtId="2" fontId="2" fillId="3" borderId="9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 wrapText="1"/>
    </xf>
    <xf numFmtId="1" fontId="2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/>
    <xf numFmtId="2" fontId="6" fillId="6" borderId="1" xfId="0" applyNumberFormat="1" applyFont="1" applyFill="1" applyBorder="1" applyAlignment="1">
      <alignment horizontal="right"/>
    </xf>
    <xf numFmtId="0" fontId="6" fillId="4" borderId="10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6" fillId="4" borderId="22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6" borderId="1" xfId="0" applyNumberFormat="1" applyFont="1" applyFill="1" applyBorder="1"/>
    <xf numFmtId="1" fontId="5" fillId="3" borderId="1" xfId="1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vertical="center"/>
    </xf>
    <xf numFmtId="2" fontId="6" fillId="6" borderId="1" xfId="0" applyNumberFormat="1" applyFont="1" applyFill="1" applyBorder="1" applyAlignment="1">
      <alignment vertical="center"/>
    </xf>
    <xf numFmtId="2" fontId="6" fillId="6" borderId="9" xfId="0" applyNumberFormat="1" applyFont="1" applyFill="1" applyBorder="1"/>
    <xf numFmtId="2" fontId="6" fillId="6" borderId="2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5" fillId="3" borderId="9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7" fillId="2" borderId="0" xfId="0" applyFont="1" applyFill="1" applyAlignment="1">
      <alignment wrapText="1"/>
    </xf>
    <xf numFmtId="0" fontId="2" fillId="3" borderId="12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wrapText="1"/>
    </xf>
    <xf numFmtId="0" fontId="7" fillId="3" borderId="0" xfId="0" applyFont="1" applyFill="1" applyAlignment="1">
      <alignment wrapText="1"/>
    </xf>
    <xf numFmtId="0" fontId="9" fillId="3" borderId="0" xfId="0" applyFont="1" applyFill="1" applyAlignment="1">
      <alignment wrapText="1"/>
    </xf>
    <xf numFmtId="0" fontId="5" fillId="3" borderId="16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wrapText="1"/>
    </xf>
    <xf numFmtId="0" fontId="2" fillId="3" borderId="12" xfId="0" applyFont="1" applyFill="1" applyBorder="1" applyAlignment="1">
      <alignment horizontal="left" wrapText="1"/>
    </xf>
    <xf numFmtId="0" fontId="4" fillId="2" borderId="0" xfId="0" applyFont="1" applyFill="1" applyAlignment="1">
      <alignment wrapText="1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2" fillId="3" borderId="1" xfId="0" applyFont="1" applyFill="1" applyBorder="1" applyAlignment="1">
      <alignment horizontal="right" vertical="top"/>
    </xf>
    <xf numFmtId="0" fontId="2" fillId="3" borderId="11" xfId="0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0" borderId="1" xfId="0" applyFill="1" applyBorder="1"/>
    <xf numFmtId="0" fontId="8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wrapText="1"/>
    </xf>
    <xf numFmtId="0" fontId="5" fillId="3" borderId="12" xfId="0" applyFont="1" applyFill="1" applyBorder="1" applyAlignment="1">
      <alignment horizontal="left" wrapText="1"/>
    </xf>
    <xf numFmtId="0" fontId="10" fillId="3" borderId="0" xfId="0" applyFont="1" applyFill="1"/>
    <xf numFmtId="0" fontId="5" fillId="3" borderId="9" xfId="0" applyFont="1" applyFill="1" applyBorder="1" applyAlignment="1">
      <alignment horizontal="left" wrapText="1"/>
    </xf>
    <xf numFmtId="0" fontId="4" fillId="3" borderId="0" xfId="0" applyFont="1" applyFill="1"/>
    <xf numFmtId="0" fontId="6" fillId="5" borderId="1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/>
    </xf>
    <xf numFmtId="2" fontId="6" fillId="5" borderId="12" xfId="0" applyNumberFormat="1" applyFont="1" applyFill="1" applyBorder="1" applyAlignment="1">
      <alignment horizontal="center" vertical="center"/>
    </xf>
    <xf numFmtId="2" fontId="6" fillId="5" borderId="16" xfId="0" applyNumberFormat="1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2" fontId="6" fillId="5" borderId="13" xfId="0" applyNumberFormat="1" applyFont="1" applyFill="1" applyBorder="1" applyAlignment="1">
      <alignment horizontal="center" vertical="center"/>
    </xf>
    <xf numFmtId="2" fontId="6" fillId="5" borderId="18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</cellXfs>
  <cellStyles count="10">
    <cellStyle name="0,0_x000d__x000a_NA_x000d__x000a_" xfId="2"/>
    <cellStyle name="Millares 2" xfId="5"/>
    <cellStyle name="Millares 3" xfId="4"/>
    <cellStyle name="Moneda" xfId="1" builtinId="4"/>
    <cellStyle name="Normal" xfId="0" builtinId="0"/>
    <cellStyle name="Normal 2" xfId="6"/>
    <cellStyle name="Normal 2 2" xfId="8"/>
    <cellStyle name="Normal 3" xfId="3"/>
    <cellStyle name="Normal 4" xfId="7"/>
    <cellStyle name="Normal 6" xfId="9"/>
  </cellStyles>
  <dxfs count="3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FF505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5122333</xdr:colOff>
      <xdr:row>0</xdr:row>
      <xdr:rowOff>116417</xdr:rowOff>
    </xdr:from>
    <xdr:to>
      <xdr:col>3</xdr:col>
      <xdr:colOff>552528</xdr:colOff>
      <xdr:row>0</xdr:row>
      <xdr:rowOff>1000655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4" t="7292" r="14583" b="6250"/>
        <a:stretch/>
      </xdr:blipFill>
      <xdr:spPr>
        <a:xfrm>
          <a:off x="5556250" y="116417"/>
          <a:ext cx="1208695" cy="884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383381</xdr:colOff>
      <xdr:row>0</xdr:row>
      <xdr:rowOff>0</xdr:rowOff>
    </xdr:from>
    <xdr:to>
      <xdr:col>11</xdr:col>
      <xdr:colOff>764857</xdr:colOff>
      <xdr:row>0</xdr:row>
      <xdr:rowOff>3905</xdr:rowOff>
    </xdr:to>
    <xdr:pic>
      <xdr:nvPicPr>
        <xdr:cNvPr id="2" name="Picture 1" descr="Entel_Uniendo_Bolivia_Desarrollando_Futuro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27256" y="142875"/>
          <a:ext cx="1726406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rgb="FFFFC000"/>
    <pageSetUpPr fitToPage="1"/>
  </sheetPr>
  <dimension ref="A1:D92"/>
  <sheetViews>
    <sheetView tabSelected="1" view="pageBreakPreview" topLeftCell="A55" zoomScale="90" zoomScaleNormal="80" zoomScaleSheetLayoutView="90" workbookViewId="0">
      <selection activeCell="E55" sqref="E1:F1048576"/>
    </sheetView>
  </sheetViews>
  <sheetFormatPr baseColWidth="10" defaultColWidth="9.140625" defaultRowHeight="12.75" x14ac:dyDescent="0.2"/>
  <cols>
    <col min="1" max="1" width="6.5703125" style="49" customWidth="1"/>
    <col min="2" max="2" width="78.5703125" style="112" customWidth="1"/>
    <col min="3" max="3" width="8.140625" style="1" customWidth="1"/>
    <col min="4" max="4" width="10.140625" style="42" customWidth="1"/>
    <col min="5" max="16384" width="9.140625" style="1"/>
  </cols>
  <sheetData>
    <row r="1" spans="1:4" s="2" customFormat="1" ht="79.5" customHeight="1" x14ac:dyDescent="0.2">
      <c r="A1" s="143" t="s">
        <v>102</v>
      </c>
      <c r="B1" s="143"/>
      <c r="C1" s="143"/>
      <c r="D1" s="143"/>
    </row>
    <row r="2" spans="1:4" s="2" customFormat="1" ht="21.75" customHeight="1" x14ac:dyDescent="0.2">
      <c r="A2" s="144" t="s">
        <v>125</v>
      </c>
      <c r="B2" s="144"/>
      <c r="C2" s="144"/>
      <c r="D2" s="144"/>
    </row>
    <row r="3" spans="1:4" s="2" customFormat="1" ht="13.5" thickBot="1" x14ac:dyDescent="0.25">
      <c r="A3" s="46" t="s">
        <v>29</v>
      </c>
      <c r="B3" s="101"/>
      <c r="C3" s="3"/>
      <c r="D3" s="36"/>
    </row>
    <row r="4" spans="1:4" s="2" customFormat="1" ht="12.75" customHeight="1" x14ac:dyDescent="0.2">
      <c r="A4" s="131" t="s">
        <v>0</v>
      </c>
      <c r="B4" s="133" t="s">
        <v>1</v>
      </c>
      <c r="C4" s="129" t="s">
        <v>2</v>
      </c>
      <c r="D4" s="141" t="s">
        <v>3</v>
      </c>
    </row>
    <row r="5" spans="1:4" s="2" customFormat="1" ht="13.5" thickBot="1" x14ac:dyDescent="0.25">
      <c r="A5" s="132"/>
      <c r="B5" s="134"/>
      <c r="C5" s="135"/>
      <c r="D5" s="142"/>
    </row>
    <row r="6" spans="1:4" s="2" customFormat="1" x14ac:dyDescent="0.2">
      <c r="A6" s="54">
        <v>8</v>
      </c>
      <c r="B6" s="102" t="s">
        <v>56</v>
      </c>
      <c r="C6" s="55" t="s">
        <v>86</v>
      </c>
      <c r="D6" s="67">
        <f>COMPUTOS!K6</f>
        <v>1</v>
      </c>
    </row>
    <row r="7" spans="1:4" s="9" customFormat="1" x14ac:dyDescent="0.2">
      <c r="A7" s="50">
        <v>10</v>
      </c>
      <c r="B7" s="31" t="s">
        <v>57</v>
      </c>
      <c r="C7" s="24" t="s">
        <v>86</v>
      </c>
      <c r="D7" s="68">
        <f>COMPUTOS!K7</f>
        <v>1</v>
      </c>
    </row>
    <row r="8" spans="1:4" s="9" customFormat="1" x14ac:dyDescent="0.2">
      <c r="A8" s="51">
        <v>3</v>
      </c>
      <c r="B8" s="98" t="s">
        <v>55</v>
      </c>
      <c r="C8" s="24" t="s">
        <v>87</v>
      </c>
      <c r="D8" s="68">
        <f>COMPUTOS!K8</f>
        <v>1</v>
      </c>
    </row>
    <row r="9" spans="1:4" s="9" customFormat="1" x14ac:dyDescent="0.2">
      <c r="A9" s="51">
        <v>6</v>
      </c>
      <c r="B9" s="106" t="s">
        <v>98</v>
      </c>
      <c r="C9" s="24" t="s">
        <v>88</v>
      </c>
      <c r="D9" s="68">
        <f>COMPUTOS!K9</f>
        <v>144</v>
      </c>
    </row>
    <row r="10" spans="1:4" s="9" customFormat="1" x14ac:dyDescent="0.2">
      <c r="A10" s="121">
        <v>7</v>
      </c>
      <c r="B10" s="98" t="s">
        <v>43</v>
      </c>
      <c r="C10" s="24" t="s">
        <v>89</v>
      </c>
      <c r="D10" s="122">
        <f>COMPUTOS!K10</f>
        <v>28.800000000000004</v>
      </c>
    </row>
    <row r="11" spans="1:4" s="9" customFormat="1" ht="25.5" x14ac:dyDescent="0.2">
      <c r="A11" s="50">
        <v>329</v>
      </c>
      <c r="B11" s="31" t="s">
        <v>84</v>
      </c>
      <c r="C11" s="24" t="s">
        <v>90</v>
      </c>
      <c r="D11" s="68">
        <f>COMPUTOS!K11</f>
        <v>1</v>
      </c>
    </row>
    <row r="12" spans="1:4" s="9" customFormat="1" x14ac:dyDescent="0.2">
      <c r="A12" s="50">
        <v>321</v>
      </c>
      <c r="B12" s="31" t="s">
        <v>58</v>
      </c>
      <c r="C12" s="24" t="s">
        <v>90</v>
      </c>
      <c r="D12" s="68">
        <f>COMPUTOS!K12</f>
        <v>1</v>
      </c>
    </row>
    <row r="13" spans="1:4" s="9" customFormat="1" ht="13.5" thickBot="1" x14ac:dyDescent="0.25">
      <c r="A13" s="52">
        <v>126</v>
      </c>
      <c r="B13" s="123" t="s">
        <v>59</v>
      </c>
      <c r="C13" s="53" t="s">
        <v>89</v>
      </c>
      <c r="D13" s="69">
        <f>COMPUTOS!K13</f>
        <v>8.9550000000000001</v>
      </c>
    </row>
    <row r="14" spans="1:4" s="2" customFormat="1" x14ac:dyDescent="0.2">
      <c r="A14" s="47"/>
      <c r="B14" s="104"/>
      <c r="C14" s="5"/>
      <c r="D14" s="37"/>
    </row>
    <row r="15" spans="1:4" s="2" customFormat="1" ht="13.5" thickBot="1" x14ac:dyDescent="0.25">
      <c r="A15" s="46" t="s">
        <v>30</v>
      </c>
      <c r="B15" s="104"/>
      <c r="C15" s="5"/>
      <c r="D15" s="37"/>
    </row>
    <row r="16" spans="1:4" s="2" customFormat="1" ht="12.75" customHeight="1" x14ac:dyDescent="0.2">
      <c r="A16" s="131" t="s">
        <v>0</v>
      </c>
      <c r="B16" s="133" t="s">
        <v>1</v>
      </c>
      <c r="C16" s="129" t="s">
        <v>2</v>
      </c>
      <c r="D16" s="141" t="s">
        <v>3</v>
      </c>
    </row>
    <row r="17" spans="1:4" s="2" customFormat="1" ht="13.5" thickBot="1" x14ac:dyDescent="0.25">
      <c r="A17" s="132"/>
      <c r="B17" s="134"/>
      <c r="C17" s="135"/>
      <c r="D17" s="142"/>
    </row>
    <row r="18" spans="1:4" s="2" customFormat="1" x14ac:dyDescent="0.2">
      <c r="A18" s="56">
        <v>12</v>
      </c>
      <c r="B18" s="105" t="s">
        <v>38</v>
      </c>
      <c r="C18" s="57" t="s">
        <v>89</v>
      </c>
      <c r="D18" s="70">
        <f>COMPUTOS!K18</f>
        <v>1.4537249999999999</v>
      </c>
    </row>
    <row r="19" spans="1:4" s="9" customFormat="1" x14ac:dyDescent="0.2">
      <c r="A19" s="50">
        <v>26</v>
      </c>
      <c r="B19" s="106" t="s">
        <v>60</v>
      </c>
      <c r="C19" s="24" t="s">
        <v>89</v>
      </c>
      <c r="D19" s="68">
        <f>COMPUTOS!K21</f>
        <v>1.232</v>
      </c>
    </row>
    <row r="20" spans="1:4" s="9" customFormat="1" x14ac:dyDescent="0.2">
      <c r="A20" s="50">
        <v>65</v>
      </c>
      <c r="B20" s="106" t="s">
        <v>61</v>
      </c>
      <c r="C20" s="24" t="s">
        <v>88</v>
      </c>
      <c r="D20" s="68">
        <f>COMPUTOS!K25</f>
        <v>8.370000000000001</v>
      </c>
    </row>
    <row r="21" spans="1:4" s="9" customFormat="1" x14ac:dyDescent="0.2">
      <c r="A21" s="50">
        <v>34</v>
      </c>
      <c r="B21" s="106" t="s">
        <v>27</v>
      </c>
      <c r="C21" s="24" t="s">
        <v>89</v>
      </c>
      <c r="D21" s="68">
        <f>COMPUTOS!K26</f>
        <v>1.8370000000000002</v>
      </c>
    </row>
    <row r="22" spans="1:4" s="2" customFormat="1" ht="13.5" thickBot="1" x14ac:dyDescent="0.25">
      <c r="A22" s="52">
        <v>225</v>
      </c>
      <c r="B22" s="62" t="s">
        <v>62</v>
      </c>
      <c r="C22" s="53" t="s">
        <v>26</v>
      </c>
      <c r="D22" s="69">
        <f>COMPUTOS!K28</f>
        <v>18</v>
      </c>
    </row>
    <row r="23" spans="1:4" s="2" customFormat="1" x14ac:dyDescent="0.2">
      <c r="A23" s="10"/>
      <c r="B23" s="107"/>
      <c r="D23" s="7"/>
    </row>
    <row r="24" spans="1:4" s="2" customFormat="1" ht="16.5" customHeight="1" thickBot="1" x14ac:dyDescent="0.25">
      <c r="A24" s="46" t="s">
        <v>31</v>
      </c>
      <c r="B24" s="104"/>
      <c r="C24" s="5"/>
      <c r="D24" s="37"/>
    </row>
    <row r="25" spans="1:4" s="2" customFormat="1" ht="15" customHeight="1" x14ac:dyDescent="0.2">
      <c r="A25" s="131" t="s">
        <v>0</v>
      </c>
      <c r="B25" s="133" t="s">
        <v>1</v>
      </c>
      <c r="C25" s="129" t="s">
        <v>2</v>
      </c>
      <c r="D25" s="141" t="s">
        <v>3</v>
      </c>
    </row>
    <row r="26" spans="1:4" s="7" customFormat="1" ht="27.75" customHeight="1" thickBot="1" x14ac:dyDescent="0.25">
      <c r="A26" s="132"/>
      <c r="B26" s="134"/>
      <c r="C26" s="135"/>
      <c r="D26" s="142"/>
    </row>
    <row r="27" spans="1:4" s="9" customFormat="1" ht="15" customHeight="1" x14ac:dyDescent="0.2">
      <c r="A27" s="56">
        <v>12</v>
      </c>
      <c r="B27" s="105" t="s">
        <v>38</v>
      </c>
      <c r="C27" s="57" t="s">
        <v>89</v>
      </c>
      <c r="D27" s="70">
        <f>COMPUTOS!K30</f>
        <v>2.4800000000000004</v>
      </c>
    </row>
    <row r="28" spans="1:4" s="9" customFormat="1" ht="15" customHeight="1" x14ac:dyDescent="0.2">
      <c r="A28" s="54">
        <v>21</v>
      </c>
      <c r="B28" s="102" t="s">
        <v>52</v>
      </c>
      <c r="C28" s="55" t="s">
        <v>89</v>
      </c>
      <c r="D28" s="67">
        <f>COMPUTOS!K33</f>
        <v>2.4800000000000004</v>
      </c>
    </row>
    <row r="29" spans="1:4" s="9" customFormat="1" ht="17.25" customHeight="1" x14ac:dyDescent="0.2">
      <c r="A29" s="50">
        <v>23</v>
      </c>
      <c r="B29" s="124" t="s">
        <v>50</v>
      </c>
      <c r="C29" s="24" t="s">
        <v>89</v>
      </c>
      <c r="D29" s="68">
        <f>COMPUTOS!K36</f>
        <v>1.1099999999999999</v>
      </c>
    </row>
    <row r="30" spans="1:4" s="9" customFormat="1" ht="27" customHeight="1" x14ac:dyDescent="0.2">
      <c r="A30" s="50">
        <v>115</v>
      </c>
      <c r="B30" s="31" t="s">
        <v>21</v>
      </c>
      <c r="C30" s="24" t="s">
        <v>91</v>
      </c>
      <c r="D30" s="68">
        <f>COMPUTOS!K39</f>
        <v>16</v>
      </c>
    </row>
    <row r="31" spans="1:4" s="9" customFormat="1" ht="27" customHeight="1" x14ac:dyDescent="0.2">
      <c r="A31" s="50">
        <v>116</v>
      </c>
      <c r="B31" s="31" t="s">
        <v>22</v>
      </c>
      <c r="C31" s="24" t="s">
        <v>92</v>
      </c>
      <c r="D31" s="68">
        <f>COMPUTOS!K40</f>
        <v>8</v>
      </c>
    </row>
    <row r="32" spans="1:4" s="9" customFormat="1" ht="27" customHeight="1" x14ac:dyDescent="0.2">
      <c r="A32" s="50">
        <v>118</v>
      </c>
      <c r="B32" s="31" t="s">
        <v>23</v>
      </c>
      <c r="C32" s="24" t="s">
        <v>91</v>
      </c>
      <c r="D32" s="68">
        <f>COMPUTOS!K41</f>
        <v>16</v>
      </c>
    </row>
    <row r="33" spans="1:4" s="9" customFormat="1" ht="27" customHeight="1" x14ac:dyDescent="0.2">
      <c r="A33" s="50">
        <v>117</v>
      </c>
      <c r="B33" s="31" t="s">
        <v>24</v>
      </c>
      <c r="C33" s="24" t="s">
        <v>88</v>
      </c>
      <c r="D33" s="68">
        <f>COMPUTOS!K42</f>
        <v>92.5</v>
      </c>
    </row>
    <row r="34" spans="1:4" s="9" customFormat="1" ht="15" customHeight="1" x14ac:dyDescent="0.2">
      <c r="A34" s="50">
        <v>119</v>
      </c>
      <c r="B34" s="31" t="s">
        <v>25</v>
      </c>
      <c r="C34" s="24" t="s">
        <v>93</v>
      </c>
      <c r="D34" s="68">
        <f>COMPUTOS!K45</f>
        <v>40</v>
      </c>
    </row>
    <row r="35" spans="1:4" s="9" customFormat="1" ht="27.75" customHeight="1" thickBot="1" x14ac:dyDescent="0.25">
      <c r="A35" s="52">
        <v>108</v>
      </c>
      <c r="B35" s="123" t="s">
        <v>85</v>
      </c>
      <c r="C35" s="53" t="s">
        <v>88</v>
      </c>
      <c r="D35" s="69">
        <f>COMPUTOS!K47</f>
        <v>6.4399999999999995</v>
      </c>
    </row>
    <row r="36" spans="1:4" s="2" customFormat="1" ht="15" customHeight="1" x14ac:dyDescent="0.2">
      <c r="A36" s="48"/>
      <c r="B36" s="107"/>
      <c r="C36" s="9"/>
      <c r="D36" s="8"/>
    </row>
    <row r="37" spans="1:4" s="2" customFormat="1" ht="24.75" customHeight="1" thickBot="1" x14ac:dyDescent="0.25">
      <c r="A37" s="46" t="s">
        <v>121</v>
      </c>
      <c r="B37" s="108"/>
      <c r="C37" s="6"/>
      <c r="D37" s="38"/>
    </row>
    <row r="38" spans="1:4" s="2" customFormat="1" ht="24.75" customHeight="1" x14ac:dyDescent="0.2">
      <c r="A38" s="131" t="s">
        <v>0</v>
      </c>
      <c r="B38" s="133" t="s">
        <v>1</v>
      </c>
      <c r="C38" s="129" t="s">
        <v>2</v>
      </c>
      <c r="D38" s="136" t="s">
        <v>3</v>
      </c>
    </row>
    <row r="39" spans="1:4" s="2" customFormat="1" ht="13.5" thickBot="1" x14ac:dyDescent="0.25">
      <c r="A39" s="132"/>
      <c r="B39" s="134"/>
      <c r="C39" s="135"/>
      <c r="D39" s="137"/>
    </row>
    <row r="40" spans="1:4" s="9" customFormat="1" x14ac:dyDescent="0.2">
      <c r="A40" s="56">
        <v>153</v>
      </c>
      <c r="B40" s="125" t="s">
        <v>63</v>
      </c>
      <c r="C40" s="24" t="s">
        <v>26</v>
      </c>
      <c r="D40" s="70">
        <f>COMPUTOS!K49</f>
        <v>0</v>
      </c>
    </row>
    <row r="41" spans="1:4" s="8" customFormat="1" ht="17.25" customHeight="1" x14ac:dyDescent="0.2">
      <c r="A41" s="50">
        <v>12</v>
      </c>
      <c r="B41" s="81" t="s">
        <v>38</v>
      </c>
      <c r="C41" s="24" t="s">
        <v>89</v>
      </c>
      <c r="D41" s="68">
        <f>COMPUTOS!K50</f>
        <v>0.66500000000000004</v>
      </c>
    </row>
    <row r="42" spans="1:4" s="9" customFormat="1" ht="27" customHeight="1" x14ac:dyDescent="0.2">
      <c r="A42" s="50">
        <v>19</v>
      </c>
      <c r="B42" s="28" t="s">
        <v>64</v>
      </c>
      <c r="C42" s="24" t="s">
        <v>89</v>
      </c>
      <c r="D42" s="68">
        <f>COMPUTOS!K54</f>
        <v>0.18000000000000005</v>
      </c>
    </row>
    <row r="43" spans="1:4" s="9" customFormat="1" ht="15" customHeight="1" x14ac:dyDescent="0.2">
      <c r="A43" s="50">
        <v>122</v>
      </c>
      <c r="B43" s="28" t="s">
        <v>65</v>
      </c>
      <c r="C43" s="24" t="s">
        <v>91</v>
      </c>
      <c r="D43" s="68">
        <f>COMPUTOS!K56</f>
        <v>1</v>
      </c>
    </row>
    <row r="44" spans="1:4" s="9" customFormat="1" ht="15" customHeight="1" x14ac:dyDescent="0.2">
      <c r="A44" s="58">
        <v>334</v>
      </c>
      <c r="B44" s="28" t="s">
        <v>66</v>
      </c>
      <c r="C44" s="24" t="s">
        <v>92</v>
      </c>
      <c r="D44" s="68">
        <f>COMPUTOS!K57</f>
        <v>1</v>
      </c>
    </row>
    <row r="45" spans="1:4" s="126" customFormat="1" ht="15" customHeight="1" x14ac:dyDescent="0.2">
      <c r="A45" s="50">
        <v>216</v>
      </c>
      <c r="B45" s="28" t="s">
        <v>67</v>
      </c>
      <c r="C45" s="24" t="s">
        <v>91</v>
      </c>
      <c r="D45" s="68">
        <f>COMPUTOS!K58</f>
        <v>2</v>
      </c>
    </row>
    <row r="46" spans="1:4" s="9" customFormat="1" ht="24" customHeight="1" x14ac:dyDescent="0.2">
      <c r="A46" s="50">
        <v>203</v>
      </c>
      <c r="B46" s="31" t="s">
        <v>68</v>
      </c>
      <c r="C46" s="24" t="s">
        <v>94</v>
      </c>
      <c r="D46" s="68">
        <f>COMPUTOS!K59</f>
        <v>4</v>
      </c>
    </row>
    <row r="47" spans="1:4" s="2" customFormat="1" ht="29.25" customHeight="1" x14ac:dyDescent="0.2">
      <c r="A47" s="50">
        <v>204</v>
      </c>
      <c r="B47" s="28" t="s">
        <v>69</v>
      </c>
      <c r="C47" s="26" t="s">
        <v>94</v>
      </c>
      <c r="D47" s="68">
        <f>COMPUTOS!K62</f>
        <v>1</v>
      </c>
    </row>
    <row r="48" spans="1:4" s="2" customFormat="1" ht="15" customHeight="1" x14ac:dyDescent="0.2">
      <c r="A48" s="50">
        <v>228</v>
      </c>
      <c r="B48" s="81" t="s">
        <v>83</v>
      </c>
      <c r="C48" s="26" t="s">
        <v>26</v>
      </c>
      <c r="D48" s="68">
        <f>COMPUTOS!K63</f>
        <v>7.2</v>
      </c>
    </row>
    <row r="49" spans="1:4" s="2" customFormat="1" ht="15" customHeight="1" x14ac:dyDescent="0.2">
      <c r="A49" s="50">
        <v>218</v>
      </c>
      <c r="B49" s="28" t="s">
        <v>70</v>
      </c>
      <c r="C49" s="24" t="s">
        <v>92</v>
      </c>
      <c r="D49" s="68">
        <f>COMPUTOS!K64</f>
        <v>1</v>
      </c>
    </row>
    <row r="50" spans="1:4" s="2" customFormat="1" ht="18.75" customHeight="1" x14ac:dyDescent="0.2">
      <c r="A50" s="50">
        <v>224</v>
      </c>
      <c r="B50" s="31" t="s">
        <v>71</v>
      </c>
      <c r="C50" s="24" t="s">
        <v>26</v>
      </c>
      <c r="D50" s="68">
        <f>COMPUTOS!K65</f>
        <v>15</v>
      </c>
    </row>
    <row r="51" spans="1:4" s="2" customFormat="1" ht="25.5" x14ac:dyDescent="0.2">
      <c r="A51" s="50">
        <v>144</v>
      </c>
      <c r="B51" s="28" t="s">
        <v>72</v>
      </c>
      <c r="C51" s="24" t="s">
        <v>95</v>
      </c>
      <c r="D51" s="68">
        <f>COMPUTOS!K66</f>
        <v>1</v>
      </c>
    </row>
    <row r="52" spans="1:4" s="2" customFormat="1" x14ac:dyDescent="0.2">
      <c r="A52" s="50">
        <v>186</v>
      </c>
      <c r="B52" s="28" t="s">
        <v>73</v>
      </c>
      <c r="C52" s="24" t="s">
        <v>91</v>
      </c>
      <c r="D52" s="68">
        <f>COMPUTOS!K67</f>
        <v>1</v>
      </c>
    </row>
    <row r="53" spans="1:4" s="2" customFormat="1" ht="13.5" thickBot="1" x14ac:dyDescent="0.25">
      <c r="A53" s="52">
        <v>168</v>
      </c>
      <c r="B53" s="109" t="s">
        <v>74</v>
      </c>
      <c r="C53" s="53" t="s">
        <v>91</v>
      </c>
      <c r="D53" s="69">
        <f>COMPUTOS!K68</f>
        <v>1</v>
      </c>
    </row>
    <row r="54" spans="1:4" s="2" customFormat="1" x14ac:dyDescent="0.2">
      <c r="A54" s="47"/>
      <c r="B54" s="110"/>
      <c r="C54" s="4"/>
      <c r="D54" s="39"/>
    </row>
    <row r="55" spans="1:4" s="2" customFormat="1" ht="13.5" thickBot="1" x14ac:dyDescent="0.25">
      <c r="A55" s="46" t="s">
        <v>122</v>
      </c>
      <c r="B55" s="108"/>
      <c r="C55" s="6"/>
      <c r="D55" s="38"/>
    </row>
    <row r="56" spans="1:4" s="2" customFormat="1" ht="12.75" customHeight="1" x14ac:dyDescent="0.2">
      <c r="A56" s="131" t="s">
        <v>0</v>
      </c>
      <c r="B56" s="133" t="s">
        <v>1</v>
      </c>
      <c r="C56" s="129" t="s">
        <v>2</v>
      </c>
      <c r="D56" s="136" t="s">
        <v>3</v>
      </c>
    </row>
    <row r="57" spans="1:4" s="2" customFormat="1" ht="13.5" thickBot="1" x14ac:dyDescent="0.25">
      <c r="A57" s="132"/>
      <c r="B57" s="134"/>
      <c r="C57" s="135"/>
      <c r="D57" s="137"/>
    </row>
    <row r="58" spans="1:4" s="9" customFormat="1" ht="15" customHeight="1" x14ac:dyDescent="0.2">
      <c r="A58" s="54">
        <v>12</v>
      </c>
      <c r="B58" s="127" t="s">
        <v>38</v>
      </c>
      <c r="C58" s="55" t="s">
        <v>89</v>
      </c>
      <c r="D58" s="67">
        <f>COMPUTOS!K70</f>
        <v>21.75</v>
      </c>
    </row>
    <row r="59" spans="1:4" s="9" customFormat="1" ht="38.25" x14ac:dyDescent="0.2">
      <c r="A59" s="50">
        <v>273</v>
      </c>
      <c r="B59" s="31" t="s">
        <v>100</v>
      </c>
      <c r="C59" s="24" t="s">
        <v>86</v>
      </c>
      <c r="D59" s="68">
        <f>COMPUTOS!K74</f>
        <v>1</v>
      </c>
    </row>
    <row r="60" spans="1:4" s="9" customFormat="1" x14ac:dyDescent="0.2">
      <c r="A60" s="50">
        <v>252</v>
      </c>
      <c r="B60" s="31" t="s">
        <v>110</v>
      </c>
      <c r="C60" s="24" t="s">
        <v>91</v>
      </c>
      <c r="D60" s="68">
        <f>COMPUTOS!K75</f>
        <v>4</v>
      </c>
    </row>
    <row r="61" spans="1:4" s="9" customFormat="1" x14ac:dyDescent="0.2">
      <c r="A61" s="50">
        <v>270</v>
      </c>
      <c r="B61" s="31" t="s">
        <v>111</v>
      </c>
      <c r="C61" s="24" t="s">
        <v>96</v>
      </c>
      <c r="D61" s="68">
        <f>COMPUTOS!K76</f>
        <v>16</v>
      </c>
    </row>
    <row r="62" spans="1:4" s="9" customFormat="1" x14ac:dyDescent="0.2">
      <c r="A62" s="50">
        <v>271</v>
      </c>
      <c r="B62" s="31" t="s">
        <v>112</v>
      </c>
      <c r="C62" s="24" t="s">
        <v>113</v>
      </c>
      <c r="D62" s="68">
        <f>COMPUTOS!K77</f>
        <v>12</v>
      </c>
    </row>
    <row r="63" spans="1:4" s="128" customFormat="1" x14ac:dyDescent="0.2">
      <c r="A63" s="50">
        <v>272</v>
      </c>
      <c r="B63" s="28" t="s">
        <v>75</v>
      </c>
      <c r="C63" s="24" t="s">
        <v>94</v>
      </c>
      <c r="D63" s="68">
        <f>COMPUTOS!K78</f>
        <v>20</v>
      </c>
    </row>
    <row r="64" spans="1:4" s="128" customFormat="1" x14ac:dyDescent="0.2">
      <c r="A64" s="50">
        <v>239</v>
      </c>
      <c r="B64" s="28" t="s">
        <v>76</v>
      </c>
      <c r="C64" s="24" t="s">
        <v>26</v>
      </c>
      <c r="D64" s="68">
        <f>COMPUTOS!K80</f>
        <v>42</v>
      </c>
    </row>
    <row r="65" spans="1:4" s="9" customFormat="1" x14ac:dyDescent="0.2">
      <c r="A65" s="50">
        <v>261</v>
      </c>
      <c r="B65" s="28" t="s">
        <v>77</v>
      </c>
      <c r="C65" s="24" t="s">
        <v>97</v>
      </c>
      <c r="D65" s="68">
        <f>COMPUTOS!K82</f>
        <v>6</v>
      </c>
    </row>
    <row r="66" spans="1:4" s="8" customFormat="1" x14ac:dyDescent="0.2">
      <c r="A66" s="50">
        <v>323</v>
      </c>
      <c r="B66" s="28" t="s">
        <v>78</v>
      </c>
      <c r="C66" s="24" t="s">
        <v>26</v>
      </c>
      <c r="D66" s="68">
        <f>COMPUTOS!K83</f>
        <v>9</v>
      </c>
    </row>
    <row r="67" spans="1:4" s="8" customFormat="1" x14ac:dyDescent="0.2">
      <c r="A67" s="50">
        <v>263</v>
      </c>
      <c r="B67" s="28" t="s">
        <v>79</v>
      </c>
      <c r="C67" s="24" t="s">
        <v>97</v>
      </c>
      <c r="D67" s="68">
        <f>COMPUTOS!K84</f>
        <v>13</v>
      </c>
    </row>
    <row r="68" spans="1:4" s="9" customFormat="1" ht="26.25" customHeight="1" x14ac:dyDescent="0.2">
      <c r="A68" s="50">
        <v>251</v>
      </c>
      <c r="B68" s="28" t="s">
        <v>80</v>
      </c>
      <c r="C68" s="24" t="s">
        <v>91</v>
      </c>
      <c r="D68" s="68">
        <f>COMPUTOS!K85</f>
        <v>1</v>
      </c>
    </row>
    <row r="69" spans="1:4" s="2" customFormat="1" ht="27" customHeight="1" x14ac:dyDescent="0.2">
      <c r="A69" s="58">
        <v>249</v>
      </c>
      <c r="B69" s="28" t="s">
        <v>81</v>
      </c>
      <c r="C69" s="26" t="s">
        <v>91</v>
      </c>
      <c r="D69" s="68">
        <f>COMPUTOS!K86</f>
        <v>1</v>
      </c>
    </row>
    <row r="70" spans="1:4" s="2" customFormat="1" ht="15" customHeight="1" thickBot="1" x14ac:dyDescent="0.25">
      <c r="A70" s="52">
        <v>121</v>
      </c>
      <c r="B70" s="109" t="s">
        <v>82</v>
      </c>
      <c r="C70" s="53" t="s">
        <v>91</v>
      </c>
      <c r="D70" s="69">
        <f>COMPUTOS!K87</f>
        <v>2</v>
      </c>
    </row>
    <row r="71" spans="1:4" s="2" customFormat="1" ht="15" customHeight="1" x14ac:dyDescent="0.2">
      <c r="A71" s="47"/>
      <c r="B71" s="110"/>
      <c r="C71" s="4"/>
      <c r="D71" s="40"/>
    </row>
    <row r="72" spans="1:4" s="2" customFormat="1" ht="15" customHeight="1" thickBot="1" x14ac:dyDescent="0.25">
      <c r="A72" s="46" t="s">
        <v>123</v>
      </c>
      <c r="B72" s="110"/>
      <c r="C72" s="4"/>
      <c r="D72" s="40"/>
    </row>
    <row r="73" spans="1:4" s="2" customFormat="1" ht="15" customHeight="1" x14ac:dyDescent="0.2">
      <c r="A73" s="131" t="s">
        <v>0</v>
      </c>
      <c r="B73" s="133" t="s">
        <v>1</v>
      </c>
      <c r="C73" s="129" t="s">
        <v>2</v>
      </c>
      <c r="D73" s="136" t="s">
        <v>3</v>
      </c>
    </row>
    <row r="74" spans="1:4" s="2" customFormat="1" ht="13.5" customHeight="1" thickBot="1" x14ac:dyDescent="0.25">
      <c r="A74" s="138"/>
      <c r="B74" s="140"/>
      <c r="C74" s="130"/>
      <c r="D74" s="139"/>
    </row>
    <row r="75" spans="1:4" ht="25.5" x14ac:dyDescent="0.2">
      <c r="A75" s="56">
        <v>165</v>
      </c>
      <c r="B75" s="59" t="s">
        <v>54</v>
      </c>
      <c r="C75" s="57" t="s">
        <v>97</v>
      </c>
      <c r="D75" s="70">
        <f>COMPUTOS!K89</f>
        <v>1</v>
      </c>
    </row>
    <row r="76" spans="1:4" ht="15.75" customHeight="1" x14ac:dyDescent="0.2">
      <c r="A76" s="50">
        <v>310</v>
      </c>
      <c r="B76" s="103" t="s">
        <v>106</v>
      </c>
      <c r="C76" s="26" t="s">
        <v>26</v>
      </c>
      <c r="D76" s="68">
        <f>COMPUTOS!K90</f>
        <v>4</v>
      </c>
    </row>
    <row r="77" spans="1:4" ht="15.75" customHeight="1" x14ac:dyDescent="0.2">
      <c r="A77" s="50">
        <v>296</v>
      </c>
      <c r="B77" s="103" t="s">
        <v>107</v>
      </c>
      <c r="C77" s="26" t="s">
        <v>108</v>
      </c>
      <c r="D77" s="68">
        <f>+COMPUTOS!K92</f>
        <v>2.5</v>
      </c>
    </row>
    <row r="78" spans="1:4" ht="19.5" customHeight="1" x14ac:dyDescent="0.2">
      <c r="A78" s="60">
        <v>341</v>
      </c>
      <c r="B78" s="98" t="s">
        <v>53</v>
      </c>
      <c r="C78" s="72" t="s">
        <v>26</v>
      </c>
      <c r="D78" s="68">
        <f>COMPUTOS!K92</f>
        <v>2.5</v>
      </c>
    </row>
    <row r="79" spans="1:4" ht="26.25" thickBot="1" x14ac:dyDescent="0.25">
      <c r="A79" s="61">
        <v>69</v>
      </c>
      <c r="B79" s="62" t="s">
        <v>99</v>
      </c>
      <c r="C79" s="63" t="s">
        <v>88</v>
      </c>
      <c r="D79" s="69">
        <f>COMPUTOS!K93</f>
        <v>14.4</v>
      </c>
    </row>
    <row r="80" spans="1:4" x14ac:dyDescent="0.2">
      <c r="A80" s="47"/>
      <c r="B80" s="107"/>
      <c r="C80" s="2"/>
      <c r="D80" s="41"/>
    </row>
    <row r="81" spans="1:4" ht="13.5" thickBot="1" x14ac:dyDescent="0.25">
      <c r="A81" s="46" t="s">
        <v>124</v>
      </c>
      <c r="B81" s="108"/>
      <c r="C81" s="6"/>
      <c r="D81" s="38"/>
    </row>
    <row r="82" spans="1:4" ht="12.75" customHeight="1" x14ac:dyDescent="0.2">
      <c r="A82" s="131" t="s">
        <v>0</v>
      </c>
      <c r="B82" s="133" t="s">
        <v>1</v>
      </c>
      <c r="C82" s="129" t="s">
        <v>2</v>
      </c>
      <c r="D82" s="136" t="s">
        <v>3</v>
      </c>
    </row>
    <row r="83" spans="1:4" ht="13.5" thickBot="1" x14ac:dyDescent="0.25">
      <c r="A83" s="132"/>
      <c r="B83" s="134"/>
      <c r="C83" s="135"/>
      <c r="D83" s="137"/>
    </row>
    <row r="84" spans="1:4" x14ac:dyDescent="0.2">
      <c r="A84" s="117" t="s">
        <v>19</v>
      </c>
      <c r="B84" s="111" t="s">
        <v>120</v>
      </c>
      <c r="C84" s="118" t="s">
        <v>104</v>
      </c>
      <c r="D84" s="70">
        <v>5</v>
      </c>
    </row>
    <row r="85" spans="1:4" x14ac:dyDescent="0.2">
      <c r="A85" s="50">
        <v>319</v>
      </c>
      <c r="B85" s="28" t="s">
        <v>115</v>
      </c>
      <c r="C85" s="24" t="s">
        <v>91</v>
      </c>
      <c r="D85" s="68">
        <f>COMPUTOS!K95</f>
        <v>1</v>
      </c>
    </row>
    <row r="86" spans="1:4" x14ac:dyDescent="0.2">
      <c r="A86" s="50">
        <v>339</v>
      </c>
      <c r="B86" s="28" t="s">
        <v>116</v>
      </c>
      <c r="C86" s="24" t="s">
        <v>26</v>
      </c>
      <c r="D86" s="68">
        <f>COMPUTOS!K96</f>
        <v>28</v>
      </c>
    </row>
    <row r="87" spans="1:4" x14ac:dyDescent="0.2">
      <c r="A87" s="50">
        <v>242</v>
      </c>
      <c r="B87" s="28" t="s">
        <v>117</v>
      </c>
      <c r="C87" s="24" t="s">
        <v>26</v>
      </c>
      <c r="D87" s="68">
        <f>COMPUTOS!K97</f>
        <v>30</v>
      </c>
    </row>
    <row r="88" spans="1:4" x14ac:dyDescent="0.2">
      <c r="A88" s="50">
        <v>243</v>
      </c>
      <c r="B88" s="106" t="s">
        <v>118</v>
      </c>
      <c r="C88" s="24" t="s">
        <v>26</v>
      </c>
      <c r="D88" s="68">
        <f>COMPUTOS!K98</f>
        <v>25</v>
      </c>
    </row>
    <row r="89" spans="1:4" x14ac:dyDescent="0.2">
      <c r="A89" s="50">
        <v>257</v>
      </c>
      <c r="B89" s="106" t="s">
        <v>119</v>
      </c>
      <c r="C89" s="24" t="s">
        <v>92</v>
      </c>
      <c r="D89" s="68">
        <f>COMPUTOS!K99</f>
        <v>2</v>
      </c>
    </row>
    <row r="90" spans="1:4" x14ac:dyDescent="0.2">
      <c r="A90" s="50">
        <v>261</v>
      </c>
      <c r="B90" s="28" t="s">
        <v>77</v>
      </c>
      <c r="C90" s="24" t="s">
        <v>97</v>
      </c>
      <c r="D90" s="68">
        <f>COMPUTOS!K100</f>
        <v>1</v>
      </c>
    </row>
    <row r="91" spans="1:4" ht="26.25" thickBot="1" x14ac:dyDescent="0.25">
      <c r="A91" s="52">
        <v>251</v>
      </c>
      <c r="B91" s="62" t="s">
        <v>80</v>
      </c>
      <c r="C91" s="53" t="s">
        <v>91</v>
      </c>
      <c r="D91" s="69">
        <f>COMPUTOS!K101</f>
        <v>1</v>
      </c>
    </row>
    <row r="92" spans="1:4" x14ac:dyDescent="0.2">
      <c r="A92" s="10"/>
      <c r="B92" s="107"/>
      <c r="C92" s="2"/>
      <c r="D92" s="7"/>
    </row>
  </sheetData>
  <mergeCells count="30">
    <mergeCell ref="A56:A57"/>
    <mergeCell ref="B56:B57"/>
    <mergeCell ref="A38:A39"/>
    <mergeCell ref="C56:C57"/>
    <mergeCell ref="D56:D57"/>
    <mergeCell ref="C38:C39"/>
    <mergeCell ref="B38:B39"/>
    <mergeCell ref="D25:D26"/>
    <mergeCell ref="D38:D39"/>
    <mergeCell ref="A1:D1"/>
    <mergeCell ref="D4:D5"/>
    <mergeCell ref="D16:D17"/>
    <mergeCell ref="A4:A5"/>
    <mergeCell ref="B4:B5"/>
    <mergeCell ref="C4:C5"/>
    <mergeCell ref="A16:A17"/>
    <mergeCell ref="B16:B17"/>
    <mergeCell ref="C16:C17"/>
    <mergeCell ref="A2:D2"/>
    <mergeCell ref="A25:A26"/>
    <mergeCell ref="B25:B26"/>
    <mergeCell ref="C25:C26"/>
    <mergeCell ref="C73:C74"/>
    <mergeCell ref="A82:A83"/>
    <mergeCell ref="B82:B83"/>
    <mergeCell ref="C82:C83"/>
    <mergeCell ref="D82:D83"/>
    <mergeCell ref="A73:A74"/>
    <mergeCell ref="D73:D74"/>
    <mergeCell ref="B73:B74"/>
  </mergeCells>
  <phoneticPr fontId="3" type="noConversion"/>
  <conditionalFormatting sqref="B33 B35 B30:B31 B8 B75 B11 B78:B79">
    <cfRule type="cellIs" dxfId="2" priority="42" stopIfTrue="1" operator="equal">
      <formula>0</formula>
    </cfRule>
  </conditionalFormatting>
  <conditionalFormatting sqref="B10">
    <cfRule type="cellIs" dxfId="1" priority="5" stopIfTrue="1" operator="equal">
      <formula>0</formula>
    </cfRule>
  </conditionalFormatting>
  <pageMargins left="0.51181102362204722" right="0.47244094488188981" top="0.35433070866141736" bottom="0.31496062992125984" header="0" footer="0"/>
  <pageSetup scale="4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05"/>
  <sheetViews>
    <sheetView view="pageBreakPreview" zoomScaleNormal="100" zoomScaleSheetLayoutView="100" workbookViewId="0">
      <pane ySplit="4" topLeftCell="A38" activePane="bottomLeft" state="frozen"/>
      <selection pane="bottomLeft" activeCell="B52" sqref="B52"/>
    </sheetView>
  </sheetViews>
  <sheetFormatPr baseColWidth="10" defaultRowHeight="12.75" x14ac:dyDescent="0.2"/>
  <cols>
    <col min="1" max="1" width="7.28515625" style="45" customWidth="1"/>
    <col min="2" max="2" width="62.85546875" customWidth="1"/>
    <col min="3" max="3" width="8.7109375" style="83" customWidth="1"/>
    <col min="4" max="4" width="8.7109375" customWidth="1"/>
    <col min="5" max="8" width="8.5703125" customWidth="1"/>
    <col min="9" max="9" width="10.5703125" customWidth="1"/>
    <col min="12" max="12" width="15" customWidth="1"/>
    <col min="13" max="14" width="4.140625" customWidth="1"/>
    <col min="15" max="15" width="3.7109375" customWidth="1"/>
    <col min="16" max="16" width="3.85546875" customWidth="1"/>
  </cols>
  <sheetData>
    <row r="1" spans="1:16" s="11" customFormat="1" ht="19.5" customHeight="1" x14ac:dyDescent="0.2">
      <c r="A1" s="148" t="s">
        <v>4</v>
      </c>
      <c r="B1" s="151" t="s">
        <v>1</v>
      </c>
      <c r="C1" s="151" t="s">
        <v>5</v>
      </c>
      <c r="D1" s="151" t="s">
        <v>6</v>
      </c>
      <c r="E1" s="154" t="s">
        <v>7</v>
      </c>
      <c r="F1" s="155"/>
      <c r="G1" s="155"/>
      <c r="H1" s="155"/>
      <c r="I1" s="156"/>
      <c r="J1" s="157" t="s">
        <v>3</v>
      </c>
      <c r="K1" s="151" t="s">
        <v>8</v>
      </c>
      <c r="L1" s="84" t="s">
        <v>44</v>
      </c>
    </row>
    <row r="2" spans="1:16" s="11" customFormat="1" ht="15" customHeight="1" x14ac:dyDescent="0.2">
      <c r="A2" s="149"/>
      <c r="B2" s="152"/>
      <c r="C2" s="152"/>
      <c r="D2" s="152"/>
      <c r="E2" s="32" t="s">
        <v>11</v>
      </c>
      <c r="F2" s="32" t="s">
        <v>28</v>
      </c>
      <c r="G2" s="32" t="s">
        <v>10</v>
      </c>
      <c r="H2" s="33" t="s">
        <v>9</v>
      </c>
      <c r="I2" s="33" t="s">
        <v>12</v>
      </c>
      <c r="J2" s="158"/>
      <c r="K2" s="152"/>
      <c r="L2" s="2" t="s">
        <v>45</v>
      </c>
      <c r="M2" s="2">
        <v>10</v>
      </c>
      <c r="N2" s="2">
        <v>10</v>
      </c>
      <c r="O2" s="2">
        <f>ROUNDUP(M2/2.5+1,0)</f>
        <v>5</v>
      </c>
      <c r="P2" s="2">
        <f>ROUNDUP(N2/2.5+1,0)</f>
        <v>5</v>
      </c>
    </row>
    <row r="3" spans="1:16" s="11" customFormat="1" ht="15" customHeight="1" x14ac:dyDescent="0.2">
      <c r="A3" s="150"/>
      <c r="B3" s="153"/>
      <c r="C3" s="153"/>
      <c r="D3" s="153"/>
      <c r="E3" s="32" t="s">
        <v>15</v>
      </c>
      <c r="F3" s="32" t="s">
        <v>13</v>
      </c>
      <c r="G3" s="32" t="s">
        <v>14</v>
      </c>
      <c r="H3" s="33" t="s">
        <v>16</v>
      </c>
      <c r="I3" s="33" t="s">
        <v>17</v>
      </c>
      <c r="J3" s="159"/>
      <c r="K3" s="153"/>
      <c r="L3" s="2" t="s">
        <v>46</v>
      </c>
      <c r="M3" s="2">
        <v>3</v>
      </c>
      <c r="N3" s="2">
        <v>3.4</v>
      </c>
    </row>
    <row r="4" spans="1:16" s="11" customFormat="1" ht="15" customHeight="1" x14ac:dyDescent="0.2">
      <c r="A4" s="86"/>
      <c r="B4" s="87"/>
      <c r="C4" s="87"/>
      <c r="D4" s="87"/>
      <c r="E4" s="88"/>
      <c r="F4" s="88"/>
      <c r="G4" s="88"/>
      <c r="H4" s="89"/>
      <c r="I4" s="89"/>
      <c r="J4" s="87"/>
      <c r="K4" s="90"/>
      <c r="L4" s="2" t="s">
        <v>47</v>
      </c>
      <c r="M4" s="2">
        <v>3</v>
      </c>
      <c r="N4" s="2">
        <v>2.5</v>
      </c>
    </row>
    <row r="5" spans="1:16" s="11" customFormat="1" ht="15" customHeight="1" x14ac:dyDescent="0.2">
      <c r="A5" s="145" t="str">
        <f>PRESUPUESTO!A3</f>
        <v>A. TRABAJOS PRELIMINARES</v>
      </c>
      <c r="B5" s="146"/>
      <c r="C5" s="146"/>
      <c r="D5" s="146"/>
      <c r="E5" s="146"/>
      <c r="F5" s="146"/>
      <c r="G5" s="146"/>
      <c r="H5" s="146"/>
      <c r="I5" s="146"/>
      <c r="J5" s="146"/>
      <c r="K5" s="147"/>
      <c r="L5" s="2" t="s">
        <v>101</v>
      </c>
      <c r="M5" s="2">
        <v>0</v>
      </c>
      <c r="N5" s="2">
        <v>0</v>
      </c>
    </row>
    <row r="6" spans="1:16" s="11" customFormat="1" ht="15" customHeight="1" x14ac:dyDescent="0.2">
      <c r="A6" s="29">
        <f>+PRESUPUESTO!A6</f>
        <v>8</v>
      </c>
      <c r="B6" s="99" t="str">
        <f>+PRESUPUESTO!B6</f>
        <v>Instalación de Faenas  en Area Rural</v>
      </c>
      <c r="C6" s="24" t="s">
        <v>18</v>
      </c>
      <c r="D6" s="35">
        <v>1</v>
      </c>
      <c r="E6" s="27"/>
      <c r="F6" s="27"/>
      <c r="G6" s="27"/>
      <c r="H6" s="27"/>
      <c r="I6" s="27"/>
      <c r="J6" s="27">
        <v>1</v>
      </c>
      <c r="K6" s="85">
        <f>+J6</f>
        <v>1</v>
      </c>
      <c r="L6" s="2"/>
      <c r="M6" s="2"/>
    </row>
    <row r="7" spans="1:16" s="2" customFormat="1" ht="14.25" customHeight="1" x14ac:dyDescent="0.2">
      <c r="A7" s="29">
        <f>+PRESUPUESTO!A7</f>
        <v>10</v>
      </c>
      <c r="B7" s="99" t="str">
        <f>+PRESUPUESTO!B7</f>
        <v xml:space="preserve"> Replanteo de Obra </v>
      </c>
      <c r="C7" s="24" t="s">
        <v>18</v>
      </c>
      <c r="D7" s="35">
        <v>1</v>
      </c>
      <c r="E7" s="27"/>
      <c r="F7" s="27"/>
      <c r="G7" s="27"/>
      <c r="H7" s="27"/>
      <c r="I7" s="27"/>
      <c r="J7" s="27">
        <v>1</v>
      </c>
      <c r="K7" s="85">
        <f>+J7</f>
        <v>1</v>
      </c>
    </row>
    <row r="8" spans="1:16" s="2" customFormat="1" ht="14.25" customHeight="1" x14ac:dyDescent="0.2">
      <c r="A8" s="29">
        <f>+PRESUPUESTO!A8</f>
        <v>3</v>
      </c>
      <c r="B8" s="99" t="str">
        <f>+PRESUPUESTO!B8</f>
        <v xml:space="preserve"> Elaboración de Planos AS Build  Greenfield</v>
      </c>
      <c r="C8" s="24" t="s">
        <v>18</v>
      </c>
      <c r="D8" s="35">
        <v>1</v>
      </c>
      <c r="E8" s="27"/>
      <c r="F8" s="27"/>
      <c r="G8" s="27"/>
      <c r="H8" s="27"/>
      <c r="I8" s="27"/>
      <c r="J8" s="27">
        <v>1</v>
      </c>
      <c r="K8" s="85">
        <f t="shared" ref="K8:K12" si="0">+J8</f>
        <v>1</v>
      </c>
    </row>
    <row r="9" spans="1:16" s="2" customFormat="1" ht="14.25" customHeight="1" x14ac:dyDescent="0.2">
      <c r="A9" s="29">
        <f>+PRESUPUESTO!A9</f>
        <v>6</v>
      </c>
      <c r="B9" s="99" t="str">
        <f>+PRESUPUESTO!B9</f>
        <v xml:space="preserve"> Desmonte y preparación del terreno  (para vegetación con altura mayor a 60 cm)</v>
      </c>
      <c r="C9" s="24" t="str">
        <f>PRESUPUESTO!C9</f>
        <v xml:space="preserve">  m2  </v>
      </c>
      <c r="D9" s="35">
        <v>1</v>
      </c>
      <c r="E9" s="27">
        <f>M2+2</f>
        <v>12</v>
      </c>
      <c r="F9" s="27"/>
      <c r="G9" s="27">
        <f>N2+2</f>
        <v>12</v>
      </c>
      <c r="H9" s="27">
        <f>G9*E9</f>
        <v>144</v>
      </c>
      <c r="I9" s="27"/>
      <c r="J9" s="27">
        <f>H9*D9</f>
        <v>144</v>
      </c>
      <c r="K9" s="85">
        <f t="shared" si="0"/>
        <v>144</v>
      </c>
    </row>
    <row r="10" spans="1:16" s="2" customFormat="1" ht="14.25" customHeight="1" x14ac:dyDescent="0.2">
      <c r="A10" s="29">
        <f>+PRESUPUESTO!A10</f>
        <v>7</v>
      </c>
      <c r="B10" s="99" t="str">
        <f>+PRESUPUESTO!B10</f>
        <v xml:space="preserve"> Nivelación de terreno   </v>
      </c>
      <c r="C10" s="24" t="s">
        <v>20</v>
      </c>
      <c r="D10" s="82">
        <v>1</v>
      </c>
      <c r="E10" s="76">
        <f>M2+2</f>
        <v>12</v>
      </c>
      <c r="F10" s="76">
        <v>0.2</v>
      </c>
      <c r="G10" s="76">
        <f>N2+2</f>
        <v>12</v>
      </c>
      <c r="H10" s="76"/>
      <c r="I10" s="76">
        <f>G10*F10*E10</f>
        <v>28.800000000000004</v>
      </c>
      <c r="J10" s="76">
        <f>I10*D10</f>
        <v>28.800000000000004</v>
      </c>
      <c r="K10" s="85">
        <f t="shared" si="0"/>
        <v>28.800000000000004</v>
      </c>
    </row>
    <row r="11" spans="1:16" s="2" customFormat="1" ht="14.25" customHeight="1" x14ac:dyDescent="0.2">
      <c r="A11" s="29">
        <f>+PRESUPUESTO!A11</f>
        <v>329</v>
      </c>
      <c r="B11" s="99" t="str">
        <f>+PRESUPUESTO!B11</f>
        <v>Tramite instalacion de medidor (incluye el medidor, cables, accesorios, etc. para su instalación)</v>
      </c>
      <c r="C11" s="24" t="s">
        <v>18</v>
      </c>
      <c r="D11" s="35">
        <v>1</v>
      </c>
      <c r="E11" s="27"/>
      <c r="F11" s="27"/>
      <c r="G11" s="27"/>
      <c r="H11" s="27"/>
      <c r="I11" s="27"/>
      <c r="J11" s="27">
        <v>1</v>
      </c>
      <c r="K11" s="85">
        <f t="shared" si="0"/>
        <v>1</v>
      </c>
    </row>
    <row r="12" spans="1:16" s="2" customFormat="1" ht="14.25" customHeight="1" x14ac:dyDescent="0.2">
      <c r="A12" s="29">
        <f>+PRESUPUESTO!A12</f>
        <v>321</v>
      </c>
      <c r="B12" s="99" t="str">
        <f>+PRESUPUESTO!B12</f>
        <v xml:space="preserve"> Limpieza general de la Estación  </v>
      </c>
      <c r="C12" s="24" t="s">
        <v>18</v>
      </c>
      <c r="D12" s="35">
        <v>1</v>
      </c>
      <c r="E12" s="27"/>
      <c r="F12" s="27"/>
      <c r="G12" s="27"/>
      <c r="H12" s="27"/>
      <c r="I12" s="27"/>
      <c r="J12" s="27">
        <v>1</v>
      </c>
      <c r="K12" s="85">
        <f t="shared" si="0"/>
        <v>1</v>
      </c>
    </row>
    <row r="13" spans="1:16" s="2" customFormat="1" ht="14.25" customHeight="1" x14ac:dyDescent="0.2">
      <c r="A13" s="29">
        <f>+PRESUPUESTO!A13</f>
        <v>126</v>
      </c>
      <c r="B13" s="99" t="str">
        <f>+PRESUPUESTO!B13</f>
        <v xml:space="preserve"> Relleno de Ripio chancado de 3/4" a 1 1/2"   </v>
      </c>
      <c r="C13" s="113" t="str">
        <f>+PRESUPUESTO!C13</f>
        <v xml:space="preserve">  m3  </v>
      </c>
      <c r="D13" s="35">
        <v>1</v>
      </c>
      <c r="E13" s="27">
        <f>M2</f>
        <v>10</v>
      </c>
      <c r="F13" s="27">
        <v>0.1</v>
      </c>
      <c r="G13" s="27">
        <f>N2</f>
        <v>10</v>
      </c>
      <c r="H13" s="27"/>
      <c r="I13" s="27">
        <f>G13*F13*E13</f>
        <v>10</v>
      </c>
      <c r="J13" s="27">
        <f>I13*D13</f>
        <v>10</v>
      </c>
      <c r="K13" s="85">
        <f>SUM(J13:J16)</f>
        <v>8.9550000000000001</v>
      </c>
    </row>
    <row r="14" spans="1:16" s="2" customFormat="1" ht="14.25" customHeight="1" x14ac:dyDescent="0.2">
      <c r="A14" s="29"/>
      <c r="B14" s="71" t="s">
        <v>48</v>
      </c>
      <c r="C14" s="24"/>
      <c r="D14" s="35">
        <v>-1</v>
      </c>
      <c r="E14" s="27">
        <f>M3</f>
        <v>3</v>
      </c>
      <c r="F14" s="27">
        <v>0.1</v>
      </c>
      <c r="G14" s="27">
        <f>N3</f>
        <v>3.4</v>
      </c>
      <c r="H14" s="27"/>
      <c r="I14" s="27">
        <f>G14*F14*E14</f>
        <v>1.02</v>
      </c>
      <c r="J14" s="27">
        <f>I14*D14</f>
        <v>-1.02</v>
      </c>
      <c r="K14" s="27"/>
    </row>
    <row r="15" spans="1:16" s="2" customFormat="1" ht="14.25" customHeight="1" x14ac:dyDescent="0.2">
      <c r="A15" s="29"/>
      <c r="B15" s="71" t="s">
        <v>105</v>
      </c>
      <c r="C15" s="24"/>
      <c r="D15" s="35">
        <v>-1</v>
      </c>
      <c r="E15" s="27">
        <f>M5</f>
        <v>0</v>
      </c>
      <c r="F15" s="27">
        <v>0.1</v>
      </c>
      <c r="G15" s="27">
        <f>N5</f>
        <v>0</v>
      </c>
      <c r="H15" s="27"/>
      <c r="I15" s="27">
        <f>G15*F15*E15</f>
        <v>0</v>
      </c>
      <c r="J15" s="27">
        <f>I15*D15</f>
        <v>0</v>
      </c>
      <c r="K15" s="27"/>
    </row>
    <row r="16" spans="1:16" s="2" customFormat="1" ht="14.25" customHeight="1" x14ac:dyDescent="0.2">
      <c r="A16" s="29"/>
      <c r="B16" s="71" t="s">
        <v>49</v>
      </c>
      <c r="C16" s="24"/>
      <c r="D16" s="35">
        <v>-1</v>
      </c>
      <c r="E16" s="27">
        <v>0.5</v>
      </c>
      <c r="F16" s="27">
        <v>0.1</v>
      </c>
      <c r="G16" s="27">
        <v>0.5</v>
      </c>
      <c r="H16" s="27"/>
      <c r="I16" s="27">
        <f>G16*F16*E16</f>
        <v>2.5000000000000001E-2</v>
      </c>
      <c r="J16" s="27">
        <f>I16*D16</f>
        <v>-2.5000000000000001E-2</v>
      </c>
      <c r="K16" s="27"/>
    </row>
    <row r="17" spans="1:11" s="11" customFormat="1" ht="15" customHeight="1" x14ac:dyDescent="0.2">
      <c r="A17" s="145" t="str">
        <f>PRESUPUESTO!A15</f>
        <v xml:space="preserve">B. LOSA DE EQUIPOS 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47"/>
    </row>
    <row r="18" spans="1:11" s="11" customFormat="1" ht="15" customHeight="1" x14ac:dyDescent="0.2">
      <c r="A18" s="29">
        <f>+PRESUPUESTO!A18</f>
        <v>12</v>
      </c>
      <c r="B18" s="99" t="str">
        <f>+PRESUPUESTO!B18</f>
        <v xml:space="preserve"> Excavación de terreno manual (suelo duro)   </v>
      </c>
      <c r="C18" s="23" t="str">
        <f>+PRESUPUESTO!C18</f>
        <v xml:space="preserve">  m3  </v>
      </c>
      <c r="D18" s="35">
        <v>2</v>
      </c>
      <c r="E18" s="27">
        <f>M3</f>
        <v>3</v>
      </c>
      <c r="F18" s="27">
        <v>0.13</v>
      </c>
      <c r="G18" s="27">
        <v>0.15</v>
      </c>
      <c r="H18" s="27"/>
      <c r="I18" s="27">
        <f>G18*F18*E18</f>
        <v>5.8499999999999996E-2</v>
      </c>
      <c r="J18" s="27">
        <f t="shared" ref="J18:J24" si="1">I18*D18</f>
        <v>0.11699999999999999</v>
      </c>
      <c r="K18" s="85">
        <f>SUM(J18:J20)</f>
        <v>1.4537249999999999</v>
      </c>
    </row>
    <row r="19" spans="1:11" s="11" customFormat="1" ht="15" customHeight="1" x14ac:dyDescent="0.2">
      <c r="A19" s="29"/>
      <c r="B19" s="25"/>
      <c r="C19" s="23"/>
      <c r="D19" s="35">
        <v>2</v>
      </c>
      <c r="E19" s="27">
        <f>N3</f>
        <v>3.4</v>
      </c>
      <c r="F19" s="27">
        <v>0.13</v>
      </c>
      <c r="G19" s="27">
        <v>0.15</v>
      </c>
      <c r="H19" s="27"/>
      <c r="I19" s="27">
        <f t="shared" ref="I19:I24" si="2">G19*F19*E19</f>
        <v>6.6299999999999998E-2</v>
      </c>
      <c r="J19" s="27">
        <f t="shared" si="1"/>
        <v>0.1326</v>
      </c>
      <c r="K19" s="34"/>
    </row>
    <row r="20" spans="1:11" s="11" customFormat="1" ht="15" customHeight="1" x14ac:dyDescent="0.2">
      <c r="A20" s="29"/>
      <c r="B20" s="25"/>
      <c r="C20" s="23"/>
      <c r="D20" s="35">
        <v>1</v>
      </c>
      <c r="E20" s="27">
        <f>M3-0.15</f>
        <v>2.85</v>
      </c>
      <c r="F20" s="27">
        <v>0.13</v>
      </c>
      <c r="G20" s="27">
        <f>N3-0.15</f>
        <v>3.25</v>
      </c>
      <c r="H20" s="27"/>
      <c r="I20" s="27">
        <f t="shared" si="2"/>
        <v>1.2041249999999999</v>
      </c>
      <c r="J20" s="27">
        <f t="shared" si="1"/>
        <v>1.2041249999999999</v>
      </c>
      <c r="K20" s="34"/>
    </row>
    <row r="21" spans="1:11" s="11" customFormat="1" ht="15" customHeight="1" x14ac:dyDescent="0.2">
      <c r="A21" s="29">
        <f>+PRESUPUESTO!A19</f>
        <v>26</v>
      </c>
      <c r="B21" s="99" t="str">
        <f>+PRESUPUESTO!B19</f>
        <v>Hormigón simple ( H - 18 ) - incluye encofrado</v>
      </c>
      <c r="C21" s="113" t="str">
        <f>+PRESUPUESTO!C19</f>
        <v xml:space="preserve">  m3  </v>
      </c>
      <c r="D21" s="35">
        <v>2</v>
      </c>
      <c r="E21" s="27">
        <f>M3</f>
        <v>3</v>
      </c>
      <c r="F21" s="27">
        <v>0.4</v>
      </c>
      <c r="G21" s="27">
        <v>0.15</v>
      </c>
      <c r="H21" s="27"/>
      <c r="I21" s="27">
        <f t="shared" si="2"/>
        <v>0.18</v>
      </c>
      <c r="J21" s="27">
        <f t="shared" si="1"/>
        <v>0.36</v>
      </c>
      <c r="K21" s="85">
        <f>SUM(J21:J24)</f>
        <v>1.232</v>
      </c>
    </row>
    <row r="22" spans="1:11" s="11" customFormat="1" ht="15" customHeight="1" x14ac:dyDescent="0.2">
      <c r="A22" s="29"/>
      <c r="B22" s="25"/>
      <c r="C22" s="24"/>
      <c r="D22" s="35">
        <v>2</v>
      </c>
      <c r="E22" s="27">
        <f>N3</f>
        <v>3.4</v>
      </c>
      <c r="F22" s="27">
        <v>0.4</v>
      </c>
      <c r="G22" s="27">
        <v>0.15</v>
      </c>
      <c r="H22" s="27"/>
      <c r="I22" s="27">
        <f t="shared" si="2"/>
        <v>0.20399999999999999</v>
      </c>
      <c r="J22" s="27">
        <f t="shared" si="1"/>
        <v>0.40799999999999997</v>
      </c>
      <c r="K22" s="34"/>
    </row>
    <row r="23" spans="1:11" s="11" customFormat="1" ht="15" customHeight="1" x14ac:dyDescent="0.2">
      <c r="A23" s="29"/>
      <c r="B23" s="71" t="s">
        <v>32</v>
      </c>
      <c r="C23" s="24"/>
      <c r="D23" s="35">
        <v>4</v>
      </c>
      <c r="E23" s="27">
        <v>0.4</v>
      </c>
      <c r="F23" s="27">
        <v>0.5</v>
      </c>
      <c r="G23" s="27">
        <v>0.4</v>
      </c>
      <c r="H23" s="27"/>
      <c r="I23" s="27">
        <f t="shared" si="2"/>
        <v>8.0000000000000016E-2</v>
      </c>
      <c r="J23" s="27">
        <f t="shared" si="1"/>
        <v>0.32000000000000006</v>
      </c>
      <c r="K23" s="34"/>
    </row>
    <row r="24" spans="1:11" s="11" customFormat="1" ht="15" customHeight="1" x14ac:dyDescent="0.2">
      <c r="A24" s="29"/>
      <c r="B24" s="71" t="s">
        <v>36</v>
      </c>
      <c r="C24" s="24"/>
      <c r="D24" s="35">
        <v>2</v>
      </c>
      <c r="E24" s="27">
        <v>0.6</v>
      </c>
      <c r="F24" s="27">
        <v>0.3</v>
      </c>
      <c r="G24" s="27">
        <v>0.4</v>
      </c>
      <c r="H24" s="27"/>
      <c r="I24" s="27">
        <f t="shared" si="2"/>
        <v>7.1999999999999995E-2</v>
      </c>
      <c r="J24" s="27">
        <f t="shared" si="1"/>
        <v>0.14399999999999999</v>
      </c>
      <c r="K24" s="34"/>
    </row>
    <row r="25" spans="1:11" s="11" customFormat="1" ht="15" customHeight="1" x14ac:dyDescent="0.2">
      <c r="A25" s="29">
        <f>+PRESUPUESTO!A20</f>
        <v>65</v>
      </c>
      <c r="B25" s="99" t="str">
        <f>+PRESUPUESTO!B20</f>
        <v>Contrapiso de piedra espesor 20 cm</v>
      </c>
      <c r="C25" s="113" t="str">
        <f>+PRESUPUESTO!C20</f>
        <v xml:space="preserve">  m2  </v>
      </c>
      <c r="D25" s="35">
        <v>1</v>
      </c>
      <c r="E25" s="27">
        <f>$M$3-0.3</f>
        <v>2.7</v>
      </c>
      <c r="F25" s="27"/>
      <c r="G25" s="27">
        <f>$N$3-0.3</f>
        <v>3.1</v>
      </c>
      <c r="H25" s="27">
        <f>G25*E25</f>
        <v>8.370000000000001</v>
      </c>
      <c r="I25" s="27"/>
      <c r="J25" s="27">
        <f>H25*D25</f>
        <v>8.370000000000001</v>
      </c>
      <c r="K25" s="85">
        <f t="shared" ref="K25:K28" si="3">+J25</f>
        <v>8.370000000000001</v>
      </c>
    </row>
    <row r="26" spans="1:11" s="11" customFormat="1" ht="15" customHeight="1" x14ac:dyDescent="0.2">
      <c r="A26" s="29">
        <f>+PRESUPUESTO!A21</f>
        <v>34</v>
      </c>
      <c r="B26" s="99" t="str">
        <f>+PRESUPUESTO!B21</f>
        <v xml:space="preserve"> Losa llena de Hormigón Armado  (H -21)   </v>
      </c>
      <c r="C26" s="113" t="str">
        <f>+PRESUPUESTO!C21</f>
        <v xml:space="preserve">  m3  </v>
      </c>
      <c r="D26" s="35">
        <v>1</v>
      </c>
      <c r="E26" s="27">
        <f>$M$3-0.3</f>
        <v>2.7</v>
      </c>
      <c r="F26" s="27">
        <v>0.1</v>
      </c>
      <c r="G26" s="27">
        <f>$N$3-0.3</f>
        <v>3.1</v>
      </c>
      <c r="H26" s="27"/>
      <c r="I26" s="27">
        <f>G26*F26*E26</f>
        <v>0.83700000000000019</v>
      </c>
      <c r="J26" s="27">
        <f>I26*D26</f>
        <v>0.83700000000000019</v>
      </c>
      <c r="K26" s="85">
        <f>SUM(J26:J27)</f>
        <v>1.8370000000000002</v>
      </c>
    </row>
    <row r="27" spans="1:11" s="11" customFormat="1" ht="15" customHeight="1" x14ac:dyDescent="0.2">
      <c r="A27" s="29"/>
      <c r="B27" s="116" t="s">
        <v>103</v>
      </c>
      <c r="C27" s="113"/>
      <c r="D27" s="35">
        <v>1</v>
      </c>
      <c r="E27" s="27">
        <v>1</v>
      </c>
      <c r="F27" s="27">
        <v>1</v>
      </c>
      <c r="G27" s="27">
        <v>1</v>
      </c>
      <c r="H27" s="27"/>
      <c r="I27" s="27">
        <f>G27*F27*E27</f>
        <v>1</v>
      </c>
      <c r="J27" s="27">
        <f>I27*D27</f>
        <v>1</v>
      </c>
      <c r="K27" s="85"/>
    </row>
    <row r="28" spans="1:11" s="11" customFormat="1" ht="15" customHeight="1" x14ac:dyDescent="0.2">
      <c r="A28" s="29">
        <f>+PRESUPUESTO!A22</f>
        <v>225</v>
      </c>
      <c r="B28" s="99" t="str">
        <f>+PRESUPUESTO!B22</f>
        <v xml:space="preserve"> Politubo Ø 1 1/2"    (incluye accesorios para su instalacion)</v>
      </c>
      <c r="C28" s="113" t="str">
        <f>+PRESUPUESTO!C22</f>
        <v>m</v>
      </c>
      <c r="D28" s="35">
        <v>1</v>
      </c>
      <c r="E28" s="27">
        <v>18</v>
      </c>
      <c r="F28" s="27"/>
      <c r="G28" s="27"/>
      <c r="H28" s="27"/>
      <c r="I28" s="27"/>
      <c r="J28" s="27">
        <f>E28*D28</f>
        <v>18</v>
      </c>
      <c r="K28" s="85">
        <f t="shared" si="3"/>
        <v>18</v>
      </c>
    </row>
    <row r="29" spans="1:11" s="11" customFormat="1" ht="30" customHeight="1" x14ac:dyDescent="0.2">
      <c r="A29" s="161" t="str">
        <f>PRESUPUESTO!A24</f>
        <v>C. CERRAMIENTO PERIMETRAL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3"/>
    </row>
    <row r="30" spans="1:11" s="12" customFormat="1" ht="30" customHeight="1" x14ac:dyDescent="0.2">
      <c r="A30" s="29">
        <f>+PRESUPUESTO!A27</f>
        <v>12</v>
      </c>
      <c r="B30" s="99" t="str">
        <f>+PRESUPUESTO!B27</f>
        <v xml:space="preserve"> Excavación de terreno manual (suelo duro)   </v>
      </c>
      <c r="C30" s="113" t="str">
        <f>+PRESUPUESTO!C27</f>
        <v xml:space="preserve">  m3  </v>
      </c>
      <c r="D30" s="35">
        <f>($O$2+$P$2)*2-4</f>
        <v>16</v>
      </c>
      <c r="E30" s="27">
        <v>0.4</v>
      </c>
      <c r="F30" s="27">
        <v>0.5</v>
      </c>
      <c r="G30" s="27">
        <v>0.4</v>
      </c>
      <c r="H30" s="27"/>
      <c r="I30" s="27">
        <f>G30*F30*E30</f>
        <v>8.0000000000000016E-2</v>
      </c>
      <c r="J30" s="27">
        <f t="shared" ref="J30:J32" si="4">I30*D30</f>
        <v>1.2800000000000002</v>
      </c>
      <c r="K30" s="85">
        <f>SUM(J30:J32)</f>
        <v>2.4800000000000004</v>
      </c>
    </row>
    <row r="31" spans="1:11" s="12" customFormat="1" ht="31.5" customHeight="1" x14ac:dyDescent="0.2">
      <c r="A31" s="29"/>
      <c r="B31" s="71" t="s">
        <v>39</v>
      </c>
      <c r="C31" s="23"/>
      <c r="D31" s="35">
        <v>2</v>
      </c>
      <c r="E31" s="27">
        <f>$M$2</f>
        <v>10</v>
      </c>
      <c r="F31" s="27">
        <v>0.2</v>
      </c>
      <c r="G31" s="27">
        <v>0.15</v>
      </c>
      <c r="H31" s="27"/>
      <c r="I31" s="27">
        <f t="shared" ref="I31:I33" si="5">G31*F31*E31</f>
        <v>0.3</v>
      </c>
      <c r="J31" s="27">
        <f t="shared" si="4"/>
        <v>0.6</v>
      </c>
      <c r="K31" s="34"/>
    </row>
    <row r="32" spans="1:11" s="12" customFormat="1" ht="16.5" customHeight="1" x14ac:dyDescent="0.2">
      <c r="A32" s="29"/>
      <c r="B32" s="71" t="s">
        <v>39</v>
      </c>
      <c r="C32" s="23"/>
      <c r="D32" s="35">
        <v>2</v>
      </c>
      <c r="E32" s="27">
        <f>$N$2</f>
        <v>10</v>
      </c>
      <c r="F32" s="27">
        <v>0.2</v>
      </c>
      <c r="G32" s="27">
        <v>0.15</v>
      </c>
      <c r="H32" s="27"/>
      <c r="I32" s="27">
        <f t="shared" si="5"/>
        <v>0.3</v>
      </c>
      <c r="J32" s="27">
        <f t="shared" si="4"/>
        <v>0.6</v>
      </c>
      <c r="K32" s="34"/>
    </row>
    <row r="33" spans="1:11" s="12" customFormat="1" ht="15" customHeight="1" x14ac:dyDescent="0.2">
      <c r="A33" s="29">
        <f>+PRESUPUESTO!A28</f>
        <v>21</v>
      </c>
      <c r="B33" s="99" t="str">
        <f>+PRESUPUESTO!B28</f>
        <v xml:space="preserve"> Cimientos de Hormigón Ciclópeo   </v>
      </c>
      <c r="C33" s="113" t="str">
        <f>+PRESUPUESTO!C28</f>
        <v xml:space="preserve">  m3  </v>
      </c>
      <c r="D33" s="35">
        <f>($O$2+$P$2)*2-4</f>
        <v>16</v>
      </c>
      <c r="E33" s="27">
        <v>0.4</v>
      </c>
      <c r="F33" s="27">
        <v>0.5</v>
      </c>
      <c r="G33" s="27">
        <v>0.4</v>
      </c>
      <c r="H33" s="27"/>
      <c r="I33" s="27">
        <f t="shared" si="5"/>
        <v>8.0000000000000016E-2</v>
      </c>
      <c r="J33" s="27">
        <f t="shared" ref="J33" si="6">I33*D33</f>
        <v>1.2800000000000002</v>
      </c>
      <c r="K33" s="85">
        <f>SUM(J33:J35)</f>
        <v>2.4800000000000004</v>
      </c>
    </row>
    <row r="34" spans="1:11" s="12" customFormat="1" ht="15" customHeight="1" x14ac:dyDescent="0.2">
      <c r="A34" s="29"/>
      <c r="B34" s="71" t="s">
        <v>39</v>
      </c>
      <c r="C34" s="23"/>
      <c r="D34" s="35">
        <v>2</v>
      </c>
      <c r="E34" s="27">
        <f>$M$2</f>
        <v>10</v>
      </c>
      <c r="F34" s="27">
        <v>0.2</v>
      </c>
      <c r="G34" s="27">
        <v>0.15</v>
      </c>
      <c r="H34" s="27"/>
      <c r="I34" s="27">
        <f t="shared" ref="I34:I35" si="7">G34*F34*E34</f>
        <v>0.3</v>
      </c>
      <c r="J34" s="27">
        <f t="shared" ref="J34:J35" si="8">I34*D34</f>
        <v>0.6</v>
      </c>
      <c r="K34" s="34"/>
    </row>
    <row r="35" spans="1:11" s="12" customFormat="1" ht="15" customHeight="1" x14ac:dyDescent="0.2">
      <c r="A35" s="29"/>
      <c r="B35" s="71" t="s">
        <v>39</v>
      </c>
      <c r="C35" s="23"/>
      <c r="D35" s="35">
        <v>2</v>
      </c>
      <c r="E35" s="27">
        <f>$N$2</f>
        <v>10</v>
      </c>
      <c r="F35" s="27">
        <v>0.2</v>
      </c>
      <c r="G35" s="27">
        <v>0.15</v>
      </c>
      <c r="H35" s="27"/>
      <c r="I35" s="27">
        <f t="shared" si="7"/>
        <v>0.3</v>
      </c>
      <c r="J35" s="27">
        <f t="shared" si="8"/>
        <v>0.6</v>
      </c>
      <c r="K35" s="34"/>
    </row>
    <row r="36" spans="1:11" s="12" customFormat="1" ht="30.75" customHeight="1" x14ac:dyDescent="0.2">
      <c r="A36" s="29">
        <f>+PRESUPUESTO!A29</f>
        <v>23</v>
      </c>
      <c r="B36" s="99" t="str">
        <f>+PRESUPUESTO!B29</f>
        <v xml:space="preserve"> Sobrecimiento de Hormigón Ciclópeo   </v>
      </c>
      <c r="C36" s="113" t="str">
        <f>+PRESUPUESTO!C29</f>
        <v xml:space="preserve">  m3  </v>
      </c>
      <c r="D36" s="35">
        <v>2</v>
      </c>
      <c r="E36" s="27">
        <f>$M$2</f>
        <v>10</v>
      </c>
      <c r="F36" s="27">
        <v>0.2</v>
      </c>
      <c r="G36" s="27">
        <v>0.15</v>
      </c>
      <c r="H36" s="27"/>
      <c r="I36" s="27">
        <f t="shared" ref="I36:I38" si="9">G36*F36*E36</f>
        <v>0.3</v>
      </c>
      <c r="J36" s="27">
        <f t="shared" ref="J36:J38" si="10">I36*D36</f>
        <v>0.6</v>
      </c>
      <c r="K36" s="85">
        <f>SUM(J36:J38)</f>
        <v>1.1099999999999999</v>
      </c>
    </row>
    <row r="37" spans="1:11" s="12" customFormat="1" ht="15" customHeight="1" x14ac:dyDescent="0.2">
      <c r="A37" s="29"/>
      <c r="B37" s="30"/>
      <c r="C37" s="24"/>
      <c r="D37" s="35">
        <v>2</v>
      </c>
      <c r="E37" s="27">
        <f>$N$2</f>
        <v>10</v>
      </c>
      <c r="F37" s="27">
        <v>0.2</v>
      </c>
      <c r="G37" s="27">
        <v>0.15</v>
      </c>
      <c r="H37" s="27"/>
      <c r="I37" s="27">
        <f t="shared" si="9"/>
        <v>0.3</v>
      </c>
      <c r="J37" s="27">
        <f t="shared" si="10"/>
        <v>0.6</v>
      </c>
      <c r="K37" s="34"/>
    </row>
    <row r="38" spans="1:11" s="12" customFormat="1" ht="27.75" customHeight="1" x14ac:dyDescent="0.2">
      <c r="A38" s="29"/>
      <c r="B38" s="71" t="s">
        <v>40</v>
      </c>
      <c r="C38" s="23"/>
      <c r="D38" s="35">
        <v>-1</v>
      </c>
      <c r="E38" s="27">
        <f>M4</f>
        <v>3</v>
      </c>
      <c r="F38" s="27">
        <v>0.2</v>
      </c>
      <c r="G38" s="27">
        <v>0.15</v>
      </c>
      <c r="H38" s="27"/>
      <c r="I38" s="27">
        <f t="shared" si="9"/>
        <v>0.09</v>
      </c>
      <c r="J38" s="27">
        <f t="shared" si="10"/>
        <v>-0.09</v>
      </c>
      <c r="K38" s="34"/>
    </row>
    <row r="39" spans="1:11" s="12" customFormat="1" ht="23.25" customHeight="1" x14ac:dyDescent="0.2">
      <c r="A39" s="29">
        <f>+PRESUPUESTO!A30</f>
        <v>115</v>
      </c>
      <c r="B39" s="100" t="str">
        <f>+PRESUPUESTO!B30</f>
        <v xml:space="preserve">Prov. e instalación de Poste de cañería  Fº Gº,  Ø 2 1/2" - long. 3,00 m. (incluye tapa superior, perforaciones y soldadura)   </v>
      </c>
      <c r="C39" s="114" t="str">
        <f>+PRESUPUESTO!C30</f>
        <v xml:space="preserve">  Pza  </v>
      </c>
      <c r="D39" s="35">
        <f>($O$2+$P$2)*2-4</f>
        <v>16</v>
      </c>
      <c r="E39" s="27"/>
      <c r="F39" s="27"/>
      <c r="G39" s="27"/>
      <c r="H39" s="27"/>
      <c r="I39" s="27"/>
      <c r="J39" s="27">
        <f>D39</f>
        <v>16</v>
      </c>
      <c r="K39" s="92">
        <f>+J39</f>
        <v>16</v>
      </c>
    </row>
    <row r="40" spans="1:11" s="12" customFormat="1" ht="23.25" customHeight="1" x14ac:dyDescent="0.2">
      <c r="A40" s="29">
        <f>+PRESUPUESTO!A31</f>
        <v>116</v>
      </c>
      <c r="B40" s="100" t="str">
        <f>+PRESUPUESTO!B31</f>
        <v>Prov. e instalación de pie de amigo, Tubo Galvanizado 2 1/2" long. 2.00 m.</v>
      </c>
      <c r="C40" s="114" t="str">
        <f>+PRESUPUESTO!C31</f>
        <v>Pza</v>
      </c>
      <c r="D40" s="35">
        <v>8</v>
      </c>
      <c r="E40" s="14"/>
      <c r="F40" s="15"/>
      <c r="G40" s="15"/>
      <c r="H40" s="16"/>
      <c r="I40" s="16"/>
      <c r="J40" s="27">
        <f>D40</f>
        <v>8</v>
      </c>
      <c r="K40" s="92">
        <f>+J40</f>
        <v>8</v>
      </c>
    </row>
    <row r="41" spans="1:11" s="12" customFormat="1" ht="23.25" customHeight="1" x14ac:dyDescent="0.2">
      <c r="A41" s="29">
        <f>+PRESUPUESTO!A32</f>
        <v>118</v>
      </c>
      <c r="B41" s="100" t="str">
        <f>+PRESUPUESTO!B32</f>
        <v xml:space="preserve">Prov. e instalación de Bayoneta hierro galvanizado para soporte alambre púa (perfil T de 1/8"x 1 1/2"- long. 0,40m)   </v>
      </c>
      <c r="C41" s="114" t="str">
        <f>+PRESUPUESTO!C32</f>
        <v xml:space="preserve">  Pza  </v>
      </c>
      <c r="D41" s="35">
        <f>D39</f>
        <v>16</v>
      </c>
      <c r="E41" s="18"/>
      <c r="F41" s="16"/>
      <c r="G41" s="16"/>
      <c r="H41" s="16"/>
      <c r="I41" s="16"/>
      <c r="J41" s="27">
        <f>D41</f>
        <v>16</v>
      </c>
      <c r="K41" s="92">
        <f>+J41</f>
        <v>16</v>
      </c>
    </row>
    <row r="42" spans="1:11" s="12" customFormat="1" ht="23.25" customHeight="1" x14ac:dyDescent="0.2">
      <c r="A42" s="29">
        <f>+PRESUPUESTO!A33</f>
        <v>117</v>
      </c>
      <c r="B42" s="100" t="str">
        <f>+PRESUPUESTO!B33</f>
        <v xml:space="preserve">Prov. e instalación de malla olímpica, alambre galvanizado # 10  -  3" (incluye barra 1/4" y alambre # 10 para fijación)  </v>
      </c>
      <c r="C42" s="114" t="str">
        <f>+PRESUPUESTO!C33</f>
        <v xml:space="preserve">  m2  </v>
      </c>
      <c r="D42" s="13">
        <v>2</v>
      </c>
      <c r="E42" s="27">
        <f>$M$2</f>
        <v>10</v>
      </c>
      <c r="F42" s="16">
        <v>2.5</v>
      </c>
      <c r="G42" s="16"/>
      <c r="H42" s="16">
        <f>F42*E42</f>
        <v>25</v>
      </c>
      <c r="I42" s="16"/>
      <c r="J42" s="16">
        <f>H42*D42</f>
        <v>50</v>
      </c>
      <c r="K42" s="92">
        <f>SUM(J42:J44)</f>
        <v>92.5</v>
      </c>
    </row>
    <row r="43" spans="1:11" s="12" customFormat="1" ht="15" customHeight="1" x14ac:dyDescent="0.2">
      <c r="A43" s="29"/>
      <c r="B43" s="91" t="s">
        <v>19</v>
      </c>
      <c r="C43" s="24"/>
      <c r="D43" s="13">
        <v>2</v>
      </c>
      <c r="E43" s="27">
        <f>$N$2</f>
        <v>10</v>
      </c>
      <c r="F43" s="16">
        <v>2.5</v>
      </c>
      <c r="G43" s="16"/>
      <c r="H43" s="16">
        <f>F43*E43</f>
        <v>25</v>
      </c>
      <c r="I43" s="16"/>
      <c r="J43" s="16">
        <f>H43*D43</f>
        <v>50</v>
      </c>
      <c r="K43" s="17"/>
    </row>
    <row r="44" spans="1:11" s="12" customFormat="1" ht="15" customHeight="1" x14ac:dyDescent="0.2">
      <c r="A44" s="29"/>
      <c r="B44" s="91" t="s">
        <v>19</v>
      </c>
      <c r="C44" s="24"/>
      <c r="D44" s="13">
        <v>-1</v>
      </c>
      <c r="E44" s="18">
        <v>3</v>
      </c>
      <c r="F44" s="16">
        <v>2.5</v>
      </c>
      <c r="G44" s="16"/>
      <c r="H44" s="16">
        <f t="shared" ref="H44" si="11">F44*E44</f>
        <v>7.5</v>
      </c>
      <c r="I44" s="16"/>
      <c r="J44" s="16">
        <f t="shared" ref="J44" si="12">H44*D44</f>
        <v>-7.5</v>
      </c>
      <c r="K44" s="17"/>
    </row>
    <row r="45" spans="1:11" s="12" customFormat="1" ht="15" customHeight="1" x14ac:dyDescent="0.2">
      <c r="A45" s="29">
        <f>+PRESUPUESTO!A34</f>
        <v>119</v>
      </c>
      <c r="B45" s="100" t="str">
        <f>+PRESUPUESTO!B34</f>
        <v xml:space="preserve">Prov. e instalación de alambre de púas 4 hileras   </v>
      </c>
      <c r="C45" s="114" t="str">
        <f>+PRESUPUESTO!C34</f>
        <v xml:space="preserve">  m  </v>
      </c>
      <c r="D45" s="13">
        <v>2</v>
      </c>
      <c r="E45" s="27">
        <f>$M$2</f>
        <v>10</v>
      </c>
      <c r="F45" s="16"/>
      <c r="G45" s="16"/>
      <c r="H45" s="16"/>
      <c r="I45" s="16"/>
      <c r="J45" s="16">
        <f>E45*D45</f>
        <v>20</v>
      </c>
      <c r="K45" s="92">
        <f>SUM(J45:J46)</f>
        <v>40</v>
      </c>
    </row>
    <row r="46" spans="1:11" s="12" customFormat="1" ht="15" customHeight="1" x14ac:dyDescent="0.2">
      <c r="A46" s="29"/>
      <c r="B46" s="30"/>
      <c r="C46" s="24"/>
      <c r="D46" s="13">
        <v>2</v>
      </c>
      <c r="E46" s="27">
        <f>$N$2</f>
        <v>10</v>
      </c>
      <c r="F46" s="16"/>
      <c r="G46" s="16"/>
      <c r="H46" s="16"/>
      <c r="I46" s="16"/>
      <c r="J46" s="16">
        <f>E46*D46</f>
        <v>20</v>
      </c>
      <c r="K46" s="17"/>
    </row>
    <row r="47" spans="1:11" s="12" customFormat="1" ht="26.25" customHeight="1" x14ac:dyDescent="0.2">
      <c r="A47" s="29">
        <f>+PRESUPUESTO!A35</f>
        <v>108</v>
      </c>
      <c r="B47" s="100" t="str">
        <f>+PRESUPUESTO!B35</f>
        <v xml:space="preserve"> Provisión e Instalación de Portón metálico de cañería galvanizada Ø 1 1/2", malla olímpica # 10  (incluye candado)</v>
      </c>
      <c r="C47" s="114" t="str">
        <f>+PRESUPUESTO!C35</f>
        <v xml:space="preserve">  m2  </v>
      </c>
      <c r="D47" s="13">
        <v>1</v>
      </c>
      <c r="E47" s="18">
        <v>2.8</v>
      </c>
      <c r="F47" s="16">
        <v>2.2999999999999998</v>
      </c>
      <c r="G47" s="16"/>
      <c r="H47" s="16">
        <f>F47*E47</f>
        <v>6.4399999999999995</v>
      </c>
      <c r="I47" s="16"/>
      <c r="J47" s="16">
        <f>H47*D47</f>
        <v>6.4399999999999995</v>
      </c>
      <c r="K47" s="92">
        <f>J47</f>
        <v>6.4399999999999995</v>
      </c>
    </row>
    <row r="48" spans="1:11" s="12" customFormat="1" ht="27" customHeight="1" x14ac:dyDescent="0.2">
      <c r="A48" s="145" t="str">
        <f>PRESUPUESTO!A37</f>
        <v>D. SISTEMA ELECTRICO</v>
      </c>
      <c r="B48" s="146"/>
      <c r="C48" s="146"/>
      <c r="D48" s="146"/>
      <c r="E48" s="146"/>
      <c r="F48" s="146"/>
      <c r="G48" s="146"/>
      <c r="H48" s="146"/>
      <c r="I48" s="146"/>
      <c r="J48" s="146"/>
      <c r="K48" s="147"/>
    </row>
    <row r="49" spans="1:11" s="12" customFormat="1" ht="27.75" customHeight="1" x14ac:dyDescent="0.2">
      <c r="A49" s="29">
        <f>+PRESUPUESTO!A40</f>
        <v>153</v>
      </c>
      <c r="B49" s="100" t="str">
        <f>+PRESUPUESTO!B40</f>
        <v xml:space="preserve"> Acometida eléctrica monofásica, enterrada, cable # 6 - 16 mm2, dentro de politubo </v>
      </c>
      <c r="C49" s="114" t="str">
        <f>+PRESUPUESTO!C40</f>
        <v>m</v>
      </c>
      <c r="D49" s="13">
        <v>1</v>
      </c>
      <c r="E49" s="18">
        <f>M10</f>
        <v>0</v>
      </c>
      <c r="F49" s="16"/>
      <c r="G49" s="16"/>
      <c r="H49" s="16"/>
      <c r="I49" s="16"/>
      <c r="J49" s="16">
        <f>E49*D49</f>
        <v>0</v>
      </c>
      <c r="K49" s="92">
        <f>J49</f>
        <v>0</v>
      </c>
    </row>
    <row r="50" spans="1:11" s="12" customFormat="1" ht="15" customHeight="1" x14ac:dyDescent="0.2">
      <c r="A50" s="29">
        <f>+PRESUPUESTO!A41</f>
        <v>12</v>
      </c>
      <c r="B50" s="100" t="str">
        <f>+PRESUPUESTO!B41</f>
        <v xml:space="preserve"> Excavación de terreno manual (suelo duro)   </v>
      </c>
      <c r="C50" s="114" t="str">
        <f>+PRESUPUESTO!C41</f>
        <v xml:space="preserve">  m3  </v>
      </c>
      <c r="D50" s="13">
        <v>1</v>
      </c>
      <c r="E50" s="18">
        <f>E49-3-2</f>
        <v>-5</v>
      </c>
      <c r="F50" s="16">
        <v>0.3</v>
      </c>
      <c r="G50" s="16">
        <v>0.3</v>
      </c>
      <c r="H50" s="16"/>
      <c r="I50" s="27">
        <f t="shared" ref="I50:I53" si="13">G50*F50*E50</f>
        <v>-0.44999999999999996</v>
      </c>
      <c r="J50" s="27">
        <f t="shared" ref="J50:J53" si="14">I50*D50</f>
        <v>-0.44999999999999996</v>
      </c>
      <c r="K50" s="92">
        <f>SUM(J50:J53)</f>
        <v>0.66500000000000004</v>
      </c>
    </row>
    <row r="51" spans="1:11" s="12" customFormat="1" ht="27.75" customHeight="1" x14ac:dyDescent="0.2">
      <c r="A51" s="29"/>
      <c r="B51" s="71" t="s">
        <v>33</v>
      </c>
      <c r="C51" s="43"/>
      <c r="D51" s="13">
        <v>2</v>
      </c>
      <c r="E51" s="18">
        <v>0.6</v>
      </c>
      <c r="F51" s="16">
        <v>0.5</v>
      </c>
      <c r="G51" s="16">
        <v>0.6</v>
      </c>
      <c r="H51" s="16"/>
      <c r="I51" s="27">
        <f t="shared" si="13"/>
        <v>0.18</v>
      </c>
      <c r="J51" s="27">
        <f t="shared" si="14"/>
        <v>0.36</v>
      </c>
      <c r="K51" s="17"/>
    </row>
    <row r="52" spans="1:11" s="11" customFormat="1" ht="24" customHeight="1" x14ac:dyDescent="0.2">
      <c r="A52" s="29"/>
      <c r="B52" s="71" t="s">
        <v>34</v>
      </c>
      <c r="C52" s="43"/>
      <c r="D52" s="13">
        <v>1</v>
      </c>
      <c r="E52" s="18">
        <v>0.5</v>
      </c>
      <c r="F52" s="16">
        <v>0.5</v>
      </c>
      <c r="G52" s="16">
        <v>0.5</v>
      </c>
      <c r="H52" s="16"/>
      <c r="I52" s="27">
        <f t="shared" si="13"/>
        <v>0.125</v>
      </c>
      <c r="J52" s="27">
        <f t="shared" si="14"/>
        <v>0.125</v>
      </c>
      <c r="K52" s="17"/>
    </row>
    <row r="53" spans="1:11" s="11" customFormat="1" ht="15" customHeight="1" x14ac:dyDescent="0.2">
      <c r="A53" s="29"/>
      <c r="B53" s="71" t="s">
        <v>35</v>
      </c>
      <c r="C53" s="43"/>
      <c r="D53" s="13">
        <v>1</v>
      </c>
      <c r="E53" s="18">
        <f>E49+7</f>
        <v>7</v>
      </c>
      <c r="F53" s="16">
        <v>0.3</v>
      </c>
      <c r="G53" s="16">
        <v>0.3</v>
      </c>
      <c r="H53" s="16"/>
      <c r="I53" s="27">
        <f t="shared" si="13"/>
        <v>0.63</v>
      </c>
      <c r="J53" s="27">
        <f t="shared" si="14"/>
        <v>0.63</v>
      </c>
      <c r="K53" s="17"/>
    </row>
    <row r="54" spans="1:11" s="11" customFormat="1" ht="18" customHeight="1" x14ac:dyDescent="0.2">
      <c r="A54" s="29">
        <f>+PRESUPUESTO!A42</f>
        <v>19</v>
      </c>
      <c r="B54" s="100" t="str">
        <f>+PRESUPUESTO!B42</f>
        <v xml:space="preserve"> Relleno y Compactado con material de excavación   </v>
      </c>
      <c r="C54" s="114" t="str">
        <f>+PRESUPUESTO!C42</f>
        <v xml:space="preserve">  m3  </v>
      </c>
      <c r="D54" s="13">
        <v>1</v>
      </c>
      <c r="E54" s="18">
        <f>E49-3-2</f>
        <v>-5</v>
      </c>
      <c r="F54" s="16">
        <v>0.3</v>
      </c>
      <c r="G54" s="16">
        <v>0.3</v>
      </c>
      <c r="H54" s="16"/>
      <c r="I54" s="27">
        <f t="shared" ref="I54:I55" si="15">G54*F54*E54</f>
        <v>-0.44999999999999996</v>
      </c>
      <c r="J54" s="27">
        <f t="shared" ref="J54:J55" si="16">I54*D54</f>
        <v>-0.44999999999999996</v>
      </c>
      <c r="K54" s="92">
        <f>SUM(J54:J55)</f>
        <v>0.18000000000000005</v>
      </c>
    </row>
    <row r="55" spans="1:11" s="11" customFormat="1" ht="39.75" customHeight="1" x14ac:dyDescent="0.2">
      <c r="A55" s="29"/>
      <c r="B55" s="30"/>
      <c r="C55" s="43"/>
      <c r="D55" s="13">
        <v>1</v>
      </c>
      <c r="E55" s="18">
        <f>E53</f>
        <v>7</v>
      </c>
      <c r="F55" s="16">
        <v>0.3</v>
      </c>
      <c r="G55" s="16">
        <v>0.3</v>
      </c>
      <c r="H55" s="16"/>
      <c r="I55" s="27">
        <f t="shared" si="15"/>
        <v>0.63</v>
      </c>
      <c r="J55" s="27">
        <f t="shared" si="16"/>
        <v>0.63</v>
      </c>
      <c r="K55" s="17"/>
    </row>
    <row r="56" spans="1:11" s="11" customFormat="1" ht="27" customHeight="1" x14ac:dyDescent="0.2">
      <c r="A56" s="29">
        <f>+PRESUPUESTO!A43</f>
        <v>122</v>
      </c>
      <c r="B56" s="100" t="str">
        <f>+PRESUPUESTO!B43</f>
        <v xml:space="preserve"> Cámara inspección eléctrica de Hª Aª (0,60x0,60x0,50) </v>
      </c>
      <c r="C56" s="114" t="str">
        <f>+PRESUPUESTO!C43</f>
        <v xml:space="preserve">  Pza  </v>
      </c>
      <c r="D56" s="13">
        <v>1</v>
      </c>
      <c r="E56" s="16"/>
      <c r="F56" s="16"/>
      <c r="G56" s="16"/>
      <c r="H56" s="16"/>
      <c r="I56" s="16"/>
      <c r="J56" s="16">
        <f t="shared" ref="J56:J62" si="17">D56</f>
        <v>1</v>
      </c>
      <c r="K56" s="92">
        <f t="shared" ref="K56:K64" si="18">J56</f>
        <v>1</v>
      </c>
    </row>
    <row r="57" spans="1:11" s="11" customFormat="1" ht="15" customHeight="1" x14ac:dyDescent="0.2">
      <c r="A57" s="29">
        <f>+PRESUPUESTO!A44</f>
        <v>334</v>
      </c>
      <c r="B57" s="100" t="str">
        <f>+PRESUPUESTO!B44</f>
        <v>Tablero electrico Monofásico, según especificaciones</v>
      </c>
      <c r="C57" s="114" t="str">
        <f>+PRESUPUESTO!C44</f>
        <v>Pza</v>
      </c>
      <c r="D57" s="13">
        <v>1</v>
      </c>
      <c r="E57" s="16"/>
      <c r="F57" s="16"/>
      <c r="G57" s="16"/>
      <c r="H57" s="16"/>
      <c r="I57" s="16"/>
      <c r="J57" s="16">
        <f t="shared" si="17"/>
        <v>1</v>
      </c>
      <c r="K57" s="92">
        <f t="shared" si="18"/>
        <v>1</v>
      </c>
    </row>
    <row r="58" spans="1:11" s="11" customFormat="1" ht="15" customHeight="1" x14ac:dyDescent="0.2">
      <c r="A58" s="29">
        <f>+PRESUPUESTO!A45</f>
        <v>216</v>
      </c>
      <c r="B58" s="100" t="str">
        <f>+PRESUPUESTO!B45</f>
        <v xml:space="preserve"> Luminaria Fluorescente,   2x40 W  de tipo industrial (pintada al horno)  </v>
      </c>
      <c r="C58" s="114" t="str">
        <f>+PRESUPUESTO!C45</f>
        <v xml:space="preserve">  Pza  </v>
      </c>
      <c r="D58" s="13">
        <v>2</v>
      </c>
      <c r="E58" s="16"/>
      <c r="F58" s="16"/>
      <c r="G58" s="16"/>
      <c r="H58" s="16"/>
      <c r="I58" s="16"/>
      <c r="J58" s="16">
        <f t="shared" si="17"/>
        <v>2</v>
      </c>
      <c r="K58" s="92">
        <f t="shared" si="18"/>
        <v>2</v>
      </c>
    </row>
    <row r="59" spans="1:11" s="11" customFormat="1" ht="23.25" customHeight="1" x14ac:dyDescent="0.2">
      <c r="A59" s="29">
        <f>+PRESUPUESTO!A46</f>
        <v>203</v>
      </c>
      <c r="B59" s="100" t="str">
        <f>+PRESUPUESTO!B46</f>
        <v xml:space="preserve"> Punto Iluminación (incluye cajas, toma simple, interruptor y ducto conduit Ø 5/8" hasta 7 m. )   </v>
      </c>
      <c r="C59" s="114" t="str">
        <f>+PRESUPUESTO!C46</f>
        <v xml:space="preserve">  Pto  </v>
      </c>
      <c r="D59" s="13">
        <v>1</v>
      </c>
      <c r="E59" s="16"/>
      <c r="F59" s="16"/>
      <c r="G59" s="16"/>
      <c r="H59" s="16"/>
      <c r="I59" s="16"/>
      <c r="J59" s="16">
        <f t="shared" si="17"/>
        <v>1</v>
      </c>
      <c r="K59" s="92">
        <f>SUM(J59:J61)</f>
        <v>4</v>
      </c>
    </row>
    <row r="60" spans="1:11" s="11" customFormat="1" ht="15" customHeight="1" x14ac:dyDescent="0.2">
      <c r="A60" s="29"/>
      <c r="B60" s="71" t="s">
        <v>41</v>
      </c>
      <c r="C60" s="43"/>
      <c r="D60" s="13">
        <v>1</v>
      </c>
      <c r="E60" s="16"/>
      <c r="F60" s="16"/>
      <c r="G60" s="16"/>
      <c r="H60" s="16"/>
      <c r="I60" s="16"/>
      <c r="J60" s="16">
        <f t="shared" si="17"/>
        <v>1</v>
      </c>
      <c r="K60" s="17"/>
    </row>
    <row r="61" spans="1:11" s="12" customFormat="1" ht="15" customHeight="1" x14ac:dyDescent="0.2">
      <c r="A61" s="29"/>
      <c r="B61" s="71" t="s">
        <v>51</v>
      </c>
      <c r="C61" s="43"/>
      <c r="D61" s="13">
        <v>2</v>
      </c>
      <c r="E61" s="16"/>
      <c r="F61" s="16"/>
      <c r="G61" s="16"/>
      <c r="H61" s="16"/>
      <c r="I61" s="16"/>
      <c r="J61" s="16">
        <f t="shared" si="17"/>
        <v>2</v>
      </c>
      <c r="K61" s="17"/>
    </row>
    <row r="62" spans="1:11" s="11" customFormat="1" ht="42" customHeight="1" x14ac:dyDescent="0.2">
      <c r="A62" s="29">
        <f>+PRESUPUESTO!A47</f>
        <v>204</v>
      </c>
      <c r="B62" s="100" t="str">
        <f>+PRESUPUESTO!B47</f>
        <v xml:space="preserve"> Punto Tomacorriente NEMA doble con tierra (incluye caja, toma doble tipo nema mixto y ducto conduit Ø 5/8" hasta 7 m. )   </v>
      </c>
      <c r="C62" s="114" t="str">
        <f>+PRESUPUESTO!C47</f>
        <v xml:space="preserve">  Pto  </v>
      </c>
      <c r="D62" s="13">
        <v>1</v>
      </c>
      <c r="E62" s="16"/>
      <c r="F62" s="16"/>
      <c r="G62" s="16"/>
      <c r="H62" s="16"/>
      <c r="I62" s="16"/>
      <c r="J62" s="16">
        <f t="shared" si="17"/>
        <v>1</v>
      </c>
      <c r="K62" s="92">
        <f t="shared" si="18"/>
        <v>1</v>
      </c>
    </row>
    <row r="63" spans="1:11" s="11" customFormat="1" ht="26.25" customHeight="1" x14ac:dyDescent="0.2">
      <c r="A63" s="29">
        <f>+PRESUPUESTO!A48</f>
        <v>228</v>
      </c>
      <c r="B63" s="100" t="str">
        <f>+PRESUPUESTO!B48</f>
        <v xml:space="preserve"> Conduit Ø 1 1/2" adosado a la pared (incluye accesorios para su instalacion)</v>
      </c>
      <c r="C63" s="114" t="str">
        <f>+PRESUPUESTO!C48</f>
        <v>m</v>
      </c>
      <c r="D63" s="13">
        <v>1</v>
      </c>
      <c r="E63" s="18">
        <v>7.2</v>
      </c>
      <c r="F63" s="16"/>
      <c r="G63" s="16"/>
      <c r="H63" s="16"/>
      <c r="I63" s="16"/>
      <c r="J63" s="16">
        <f>E63*D63</f>
        <v>7.2</v>
      </c>
      <c r="K63" s="92">
        <f t="shared" si="18"/>
        <v>7.2</v>
      </c>
    </row>
    <row r="64" spans="1:11" s="11" customFormat="1" ht="24" customHeight="1" x14ac:dyDescent="0.2">
      <c r="A64" s="29">
        <f>+PRESUPUESTO!A49</f>
        <v>218</v>
      </c>
      <c r="B64" s="100" t="str">
        <f>+PRESUPUESTO!B49</f>
        <v xml:space="preserve"> Luminaria tipo alumbrado publico de sodio 250 W incluye fotocélula</v>
      </c>
      <c r="C64" s="114" t="str">
        <f>+PRESUPUESTO!C49</f>
        <v>Pza</v>
      </c>
      <c r="D64" s="13">
        <v>1</v>
      </c>
      <c r="E64" s="16"/>
      <c r="F64" s="16"/>
      <c r="G64" s="16"/>
      <c r="H64" s="16"/>
      <c r="I64" s="16"/>
      <c r="J64" s="16">
        <f>D64</f>
        <v>1</v>
      </c>
      <c r="K64" s="92">
        <f t="shared" si="18"/>
        <v>1</v>
      </c>
    </row>
    <row r="65" spans="1:11" s="11" customFormat="1" ht="15" customHeight="1" x14ac:dyDescent="0.2">
      <c r="A65" s="29">
        <f>+PRESUPUESTO!A50</f>
        <v>224</v>
      </c>
      <c r="B65" s="100" t="str">
        <f>+PRESUPUESTO!B50</f>
        <v xml:space="preserve"> Politubo Ø 1"    (incluye accesorios para su instalacion)</v>
      </c>
      <c r="C65" s="114" t="str">
        <f>+PRESUPUESTO!C50</f>
        <v>m</v>
      </c>
      <c r="D65" s="13">
        <v>1</v>
      </c>
      <c r="E65" s="18">
        <v>15</v>
      </c>
      <c r="F65" s="16"/>
      <c r="G65" s="16"/>
      <c r="H65" s="16"/>
      <c r="I65" s="16"/>
      <c r="J65" s="16">
        <f>E65*D65</f>
        <v>15</v>
      </c>
      <c r="K65" s="92">
        <f>SUM(J65:J65)</f>
        <v>15</v>
      </c>
    </row>
    <row r="66" spans="1:11" s="11" customFormat="1" ht="24" customHeight="1" x14ac:dyDescent="0.2">
      <c r="A66" s="29">
        <f>+PRESUPUESTO!A51</f>
        <v>144</v>
      </c>
      <c r="B66" s="100" t="str">
        <f>+PRESUPUESTO!B51</f>
        <v xml:space="preserve"> Pilastra según diseño Empresa Eléctrica local para acometida trifásica (incluye bastón de cañería FºGº Ø 1 1/2"- L=4,00 m., capuchón y tensor) </v>
      </c>
      <c r="C66" s="114" t="str">
        <f>+PRESUPUESTO!C51</f>
        <v xml:space="preserve">  pza  </v>
      </c>
      <c r="D66" s="13">
        <v>1</v>
      </c>
      <c r="E66" s="16"/>
      <c r="F66" s="16"/>
      <c r="G66" s="16"/>
      <c r="H66" s="16"/>
      <c r="I66" s="16"/>
      <c r="J66" s="16">
        <f>D66</f>
        <v>1</v>
      </c>
      <c r="K66" s="92">
        <f>J66</f>
        <v>1</v>
      </c>
    </row>
    <row r="67" spans="1:11" s="11" customFormat="1" ht="24" customHeight="1" x14ac:dyDescent="0.2">
      <c r="A67" s="29">
        <f>+PRESUPUESTO!A52</f>
        <v>186</v>
      </c>
      <c r="B67" s="100" t="str">
        <f>+PRESUPUESTO!B52</f>
        <v xml:space="preserve"> Térmico Bifásico de 63 Amp norma DIN    (incluye cableado, terminales y borneras)   </v>
      </c>
      <c r="C67" s="114" t="str">
        <f>+PRESUPUESTO!C52</f>
        <v xml:space="preserve">  Pza  </v>
      </c>
      <c r="D67" s="13">
        <v>1</v>
      </c>
      <c r="E67" s="16"/>
      <c r="F67" s="16"/>
      <c r="G67" s="16"/>
      <c r="H67" s="16"/>
      <c r="I67" s="16"/>
      <c r="J67" s="16">
        <f>D67</f>
        <v>1</v>
      </c>
      <c r="K67" s="92">
        <f>J67</f>
        <v>1</v>
      </c>
    </row>
    <row r="68" spans="1:11" s="11" customFormat="1" ht="26.25" customHeight="1" x14ac:dyDescent="0.2">
      <c r="A68" s="29">
        <f>+PRESUPUESTO!A53</f>
        <v>168</v>
      </c>
      <c r="B68" s="100" t="str">
        <f>+PRESUPUESTO!B53</f>
        <v xml:space="preserve"> Descargador de sobre tensión bifásico (transciente 40 KV)   primer nivel</v>
      </c>
      <c r="C68" s="114" t="str">
        <f>+PRESUPUESTO!C53</f>
        <v xml:space="preserve">  Pza  </v>
      </c>
      <c r="D68" s="13">
        <v>1</v>
      </c>
      <c r="E68" s="16"/>
      <c r="F68" s="16"/>
      <c r="G68" s="16"/>
      <c r="H68" s="16"/>
      <c r="I68" s="16"/>
      <c r="J68" s="16">
        <f>D68</f>
        <v>1</v>
      </c>
      <c r="K68" s="92">
        <f>J68</f>
        <v>1</v>
      </c>
    </row>
    <row r="69" spans="1:11" s="11" customFormat="1" ht="26.25" customHeight="1" x14ac:dyDescent="0.2">
      <c r="A69" s="145" t="str">
        <f>PRESUPUESTO!A55</f>
        <v>E. SISTEMA DE ATERRAMIENTO</v>
      </c>
      <c r="B69" s="146"/>
      <c r="C69" s="146"/>
      <c r="D69" s="146"/>
      <c r="E69" s="146"/>
      <c r="F69" s="146"/>
      <c r="G69" s="146"/>
      <c r="H69" s="146"/>
      <c r="I69" s="146"/>
      <c r="J69" s="146"/>
      <c r="K69" s="147"/>
    </row>
    <row r="70" spans="1:11" s="11" customFormat="1" ht="15" customHeight="1" x14ac:dyDescent="0.2">
      <c r="A70" s="29">
        <f>+PRESUPUESTO!A58</f>
        <v>12</v>
      </c>
      <c r="B70" s="100" t="str">
        <f>+PRESUPUESTO!B58</f>
        <v xml:space="preserve"> Excavación de terreno manual (suelo duro)   </v>
      </c>
      <c r="C70" s="114" t="str">
        <f>+PRESUPUESTO!C58</f>
        <v xml:space="preserve">  m3  </v>
      </c>
      <c r="D70" s="120"/>
      <c r="E70" s="120"/>
      <c r="F70" s="120"/>
      <c r="G70" s="120"/>
      <c r="H70" s="120"/>
      <c r="I70" s="120"/>
      <c r="J70" s="120"/>
      <c r="K70" s="92">
        <f>SUM(J71:J73)</f>
        <v>21.75</v>
      </c>
    </row>
    <row r="71" spans="1:11" s="11" customFormat="1" ht="15" customHeight="1" x14ac:dyDescent="0.2">
      <c r="A71" s="29"/>
      <c r="B71" s="71" t="s">
        <v>109</v>
      </c>
      <c r="C71" s="72"/>
      <c r="D71" s="13">
        <v>4</v>
      </c>
      <c r="E71" s="18">
        <v>1</v>
      </c>
      <c r="F71" s="16">
        <v>3</v>
      </c>
      <c r="G71" s="16">
        <v>1</v>
      </c>
      <c r="H71" s="16"/>
      <c r="I71" s="27">
        <f>G71*F71*E71</f>
        <v>3</v>
      </c>
      <c r="J71" s="27">
        <f>I71*D71</f>
        <v>12</v>
      </c>
      <c r="K71" s="17"/>
    </row>
    <row r="72" spans="1:11" s="11" customFormat="1" ht="27.75" customHeight="1" x14ac:dyDescent="0.2">
      <c r="A72" s="54"/>
      <c r="B72" s="71" t="s">
        <v>37</v>
      </c>
      <c r="C72" s="55"/>
      <c r="D72" s="73">
        <v>1</v>
      </c>
      <c r="E72" s="74">
        <v>40</v>
      </c>
      <c r="F72" s="75">
        <v>0.5</v>
      </c>
      <c r="G72" s="75">
        <v>0.3</v>
      </c>
      <c r="H72" s="75"/>
      <c r="I72" s="76">
        <f>G72*F72*E72</f>
        <v>6</v>
      </c>
      <c r="J72" s="76">
        <f>I72*D72</f>
        <v>6</v>
      </c>
      <c r="K72" s="21"/>
    </row>
    <row r="73" spans="1:11" s="11" customFormat="1" ht="27.75" customHeight="1" x14ac:dyDescent="0.2">
      <c r="A73" s="119"/>
      <c r="B73" s="71" t="s">
        <v>42</v>
      </c>
      <c r="C73" s="55"/>
      <c r="D73" s="77">
        <v>1</v>
      </c>
      <c r="E73" s="78">
        <v>25</v>
      </c>
      <c r="F73" s="79">
        <v>0.5</v>
      </c>
      <c r="G73" s="79">
        <v>0.3</v>
      </c>
      <c r="H73" s="79"/>
      <c r="I73" s="80">
        <f t="shared" ref="I73" si="19">G73*F73*E73</f>
        <v>3.75</v>
      </c>
      <c r="J73" s="80">
        <f t="shared" ref="J73" si="20">I73*D73</f>
        <v>3.75</v>
      </c>
      <c r="K73" s="21"/>
    </row>
    <row r="74" spans="1:11" s="11" customFormat="1" ht="36.75" customHeight="1" x14ac:dyDescent="0.2">
      <c r="A74" s="29">
        <f>+PRESUPUESTO!A59</f>
        <v>273</v>
      </c>
      <c r="B74" s="100" t="str">
        <f>+PRESUPUESTO!B59</f>
        <v>Sistema de aterramiento (Menor a 5 ohms). Cable AWG 2/0 7 hilos, Jabalinas (mínimo 5) de Cu 5/8" 2,40 m de largo.Torgel, excavacion , relleno y compactado, Soldaduras Cadweld. (Para suelo normal)</v>
      </c>
      <c r="C74" s="114" t="str">
        <f>+PRESUPUESTO!C59</f>
        <v xml:space="preserve">  Glb  </v>
      </c>
      <c r="D74" s="93">
        <v>1</v>
      </c>
      <c r="E74" s="94"/>
      <c r="F74" s="94"/>
      <c r="G74" s="94"/>
      <c r="H74" s="94"/>
      <c r="I74" s="94"/>
      <c r="J74" s="94">
        <f>D74</f>
        <v>1</v>
      </c>
      <c r="K74" s="95">
        <f>J74</f>
        <v>1</v>
      </c>
    </row>
    <row r="75" spans="1:11" s="11" customFormat="1" ht="19.5" customHeight="1" x14ac:dyDescent="0.2">
      <c r="A75" s="29">
        <f>+PRESUPUESTO!A60</f>
        <v>252</v>
      </c>
      <c r="B75" s="100" t="str">
        <f>+PRESUPUESTO!B60</f>
        <v xml:space="preserve"> Jabalina de Cu 5/8" 2,40 m de largo   </v>
      </c>
      <c r="C75" s="114" t="str">
        <f>+PRESUPUESTO!C60</f>
        <v xml:space="preserve">  Pza  </v>
      </c>
      <c r="D75" s="93">
        <f>D71</f>
        <v>4</v>
      </c>
      <c r="E75" s="94"/>
      <c r="F75" s="94"/>
      <c r="G75" s="94"/>
      <c r="H75" s="94"/>
      <c r="I75" s="94"/>
      <c r="J75" s="94">
        <f t="shared" ref="J75:J77" si="21">D75</f>
        <v>4</v>
      </c>
      <c r="K75" s="95">
        <f t="shared" ref="K75:K77" si="22">J75</f>
        <v>4</v>
      </c>
    </row>
    <row r="76" spans="1:11" s="11" customFormat="1" ht="19.5" customHeight="1" x14ac:dyDescent="0.2">
      <c r="A76" s="29">
        <f>+PRESUPUESTO!A61</f>
        <v>270</v>
      </c>
      <c r="B76" s="100" t="str">
        <f>+PRESUPUESTO!B61</f>
        <v xml:space="preserve"> Tor gel   </v>
      </c>
      <c r="C76" s="114" t="str">
        <f>+PRESUPUESTO!C61</f>
        <v xml:space="preserve">  Kg  </v>
      </c>
      <c r="D76" s="93">
        <f>D75*4</f>
        <v>16</v>
      </c>
      <c r="E76" s="94"/>
      <c r="F76" s="94"/>
      <c r="G76" s="94"/>
      <c r="H76" s="94"/>
      <c r="I76" s="94"/>
      <c r="J76" s="94">
        <f t="shared" si="21"/>
        <v>16</v>
      </c>
      <c r="K76" s="95">
        <f t="shared" si="22"/>
        <v>16</v>
      </c>
    </row>
    <row r="77" spans="1:11" s="11" customFormat="1" ht="19.5" customHeight="1" x14ac:dyDescent="0.2">
      <c r="A77" s="29">
        <f>+PRESUPUESTO!A62</f>
        <v>271</v>
      </c>
      <c r="B77" s="100" t="str">
        <f>+PRESUPUESTO!B62</f>
        <v>Tierra Negra</v>
      </c>
      <c r="C77" s="114" t="str">
        <f>+PRESUPUESTO!C62</f>
        <v>m3</v>
      </c>
      <c r="D77" s="93">
        <f>D75*3</f>
        <v>12</v>
      </c>
      <c r="E77" s="94"/>
      <c r="F77" s="94"/>
      <c r="G77" s="94"/>
      <c r="H77" s="94"/>
      <c r="I77" s="94"/>
      <c r="J77" s="94">
        <f t="shared" si="21"/>
        <v>12</v>
      </c>
      <c r="K77" s="95">
        <f t="shared" si="22"/>
        <v>12</v>
      </c>
    </row>
    <row r="78" spans="1:11" s="12" customFormat="1" ht="27" customHeight="1" x14ac:dyDescent="0.2">
      <c r="A78" s="29">
        <f>+PRESUPUESTO!A63</f>
        <v>272</v>
      </c>
      <c r="B78" s="100" t="str">
        <f>+PRESUPUESTO!B63</f>
        <v xml:space="preserve"> Soldadura Cadweld </v>
      </c>
      <c r="C78" s="114" t="str">
        <f>+PRESUPUESTO!C63</f>
        <v xml:space="preserve">  Pto  </v>
      </c>
      <c r="D78" s="13">
        <v>12</v>
      </c>
      <c r="E78" s="16"/>
      <c r="F78" s="16"/>
      <c r="G78" s="16"/>
      <c r="H78" s="16"/>
      <c r="I78" s="16"/>
      <c r="J78" s="16">
        <f>D78</f>
        <v>12</v>
      </c>
      <c r="K78" s="92">
        <f>SUM(J78:J79)</f>
        <v>20</v>
      </c>
    </row>
    <row r="79" spans="1:11" s="12" customFormat="1" ht="27" customHeight="1" x14ac:dyDescent="0.2">
      <c r="A79" s="29"/>
      <c r="B79" s="71" t="s">
        <v>114</v>
      </c>
      <c r="C79" s="114"/>
      <c r="D79" s="13">
        <f>D75*2</f>
        <v>8</v>
      </c>
      <c r="E79" s="16"/>
      <c r="F79" s="16"/>
      <c r="G79" s="16"/>
      <c r="H79" s="16"/>
      <c r="I79" s="16"/>
      <c r="J79" s="16">
        <f>D79</f>
        <v>8</v>
      </c>
      <c r="K79" s="92"/>
    </row>
    <row r="80" spans="1:11" s="12" customFormat="1" ht="28.5" customHeight="1" x14ac:dyDescent="0.2">
      <c r="A80" s="29">
        <f>+PRESUPUESTO!A64</f>
        <v>239</v>
      </c>
      <c r="B80" s="100" t="str">
        <f>+PRESUPUESTO!B64</f>
        <v xml:space="preserve"> Cable de cobre desnudo de 7 hilos AWG 2/0  (70 mm2) para malla de tierra </v>
      </c>
      <c r="C80" s="114" t="str">
        <f>+PRESUPUESTO!C64</f>
        <v>m</v>
      </c>
      <c r="D80" s="13">
        <v>1</v>
      </c>
      <c r="E80" s="18">
        <f>E73+5</f>
        <v>30</v>
      </c>
      <c r="F80" s="16"/>
      <c r="G80" s="16"/>
      <c r="H80" s="16"/>
      <c r="I80" s="16"/>
      <c r="J80" s="16">
        <f>E80*D80</f>
        <v>30</v>
      </c>
      <c r="K80" s="92">
        <f>SUM(J80:J81)</f>
        <v>42</v>
      </c>
    </row>
    <row r="81" spans="1:11" s="12" customFormat="1" ht="28.5" customHeight="1" x14ac:dyDescent="0.2">
      <c r="A81" s="29"/>
      <c r="B81" s="71" t="s">
        <v>114</v>
      </c>
      <c r="C81" s="114"/>
      <c r="D81" s="13">
        <f>D75</f>
        <v>4</v>
      </c>
      <c r="E81" s="18">
        <v>3</v>
      </c>
      <c r="F81" s="16"/>
      <c r="G81" s="16"/>
      <c r="H81" s="16"/>
      <c r="I81" s="16"/>
      <c r="J81" s="16">
        <f>E81*D81</f>
        <v>12</v>
      </c>
      <c r="K81" s="92"/>
    </row>
    <row r="82" spans="1:11" s="12" customFormat="1" ht="15" customHeight="1" x14ac:dyDescent="0.2">
      <c r="A82" s="29">
        <f>+PRESUPUESTO!A65</f>
        <v>261</v>
      </c>
      <c r="B82" s="100" t="str">
        <f>+PRESUPUESTO!B65</f>
        <v xml:space="preserve"> Terminales de  70 mm2 </v>
      </c>
      <c r="C82" s="114" t="str">
        <f>+PRESUPUESTO!C65</f>
        <v xml:space="preserve"> Pza </v>
      </c>
      <c r="D82" s="13">
        <v>6</v>
      </c>
      <c r="E82" s="16"/>
      <c r="F82" s="16"/>
      <c r="G82" s="16"/>
      <c r="H82" s="16"/>
      <c r="I82" s="16"/>
      <c r="J82" s="16">
        <f>D82</f>
        <v>6</v>
      </c>
      <c r="K82" s="92">
        <f>J82</f>
        <v>6</v>
      </c>
    </row>
    <row r="83" spans="1:11" s="12" customFormat="1" ht="15" customHeight="1" x14ac:dyDescent="0.2">
      <c r="A83" s="29">
        <f>+PRESUPUESTO!A66</f>
        <v>323</v>
      </c>
      <c r="B83" s="100" t="str">
        <f>+PRESUPUESTO!B66</f>
        <v xml:space="preserve"> Cable bajo goma aterramiento feeders 25 mm2 verde - amarillo</v>
      </c>
      <c r="C83" s="114" t="str">
        <f>+PRESUPUESTO!C66</f>
        <v>m</v>
      </c>
      <c r="D83" s="13">
        <v>1</v>
      </c>
      <c r="E83" s="18">
        <v>9</v>
      </c>
      <c r="F83" s="16"/>
      <c r="G83" s="16"/>
      <c r="H83" s="16"/>
      <c r="I83" s="16"/>
      <c r="J83" s="16">
        <f>E83*D83</f>
        <v>9</v>
      </c>
      <c r="K83" s="92">
        <f>SUM(J83:J83)</f>
        <v>9</v>
      </c>
    </row>
    <row r="84" spans="1:11" s="12" customFormat="1" ht="15" customHeight="1" x14ac:dyDescent="0.2">
      <c r="A84" s="29">
        <f>+PRESUPUESTO!A67</f>
        <v>263</v>
      </c>
      <c r="B84" s="100" t="str">
        <f>+PRESUPUESTO!B67</f>
        <v xml:space="preserve"> Terminales de  25 mm2 </v>
      </c>
      <c r="C84" s="114" t="str">
        <f>+PRESUPUESTO!C67</f>
        <v xml:space="preserve"> Pza </v>
      </c>
      <c r="D84" s="13">
        <v>13</v>
      </c>
      <c r="E84" s="16"/>
      <c r="F84" s="16"/>
      <c r="G84" s="16"/>
      <c r="H84" s="16"/>
      <c r="I84" s="16"/>
      <c r="J84" s="16">
        <f>D84</f>
        <v>13</v>
      </c>
      <c r="K84" s="92">
        <f>J84</f>
        <v>13</v>
      </c>
    </row>
    <row r="85" spans="1:11" s="12" customFormat="1" ht="22.5" customHeight="1" x14ac:dyDescent="0.2">
      <c r="A85" s="29">
        <f>+PRESUPUESTO!A68</f>
        <v>251</v>
      </c>
      <c r="B85" s="100" t="str">
        <f>+PRESUPUESTO!B68</f>
        <v>Barra Acero Galvanizado conexión a sistema de tierra con aisladores, long. 40 cm. ( 4" x 1/4" )    (incluye pernos en todos los orificios)</v>
      </c>
      <c r="C85" s="114" t="str">
        <f>+PRESUPUESTO!C68</f>
        <v xml:space="preserve">  Pza  </v>
      </c>
      <c r="D85" s="13">
        <v>1</v>
      </c>
      <c r="E85" s="16"/>
      <c r="F85" s="16"/>
      <c r="G85" s="16"/>
      <c r="H85" s="16"/>
      <c r="I85" s="16"/>
      <c r="J85" s="16">
        <f>D85</f>
        <v>1</v>
      </c>
      <c r="K85" s="92">
        <f>J85</f>
        <v>1</v>
      </c>
    </row>
    <row r="86" spans="1:11" s="12" customFormat="1" ht="24" customHeight="1" x14ac:dyDescent="0.2">
      <c r="A86" s="29">
        <f>+PRESUPUESTO!A69</f>
        <v>249</v>
      </c>
      <c r="B86" s="100" t="str">
        <f>+PRESUPUESTO!B69</f>
        <v xml:space="preserve"> Barra Acero Galvanizado conexión a sistema de tierra con aisladores, long. 20 cm. ( 4" x 1/4" )    (incluye pernos en todos los orificios)</v>
      </c>
      <c r="C86" s="114" t="str">
        <f>+PRESUPUESTO!C69</f>
        <v xml:space="preserve">  Pza  </v>
      </c>
      <c r="D86" s="13">
        <v>1</v>
      </c>
      <c r="E86" s="16"/>
      <c r="F86" s="16"/>
      <c r="G86" s="16"/>
      <c r="H86" s="16"/>
      <c r="I86" s="16"/>
      <c r="J86" s="16">
        <f>D86</f>
        <v>1</v>
      </c>
      <c r="K86" s="92">
        <f>J86</f>
        <v>1</v>
      </c>
    </row>
    <row r="87" spans="1:11" s="12" customFormat="1" ht="15" customHeight="1" x14ac:dyDescent="0.2">
      <c r="A87" s="29">
        <f>+PRESUPUESTO!A70</f>
        <v>121</v>
      </c>
      <c r="B87" s="100" t="str">
        <f>+PRESUPUESTO!B70</f>
        <v xml:space="preserve"> Cámara inspección tierra de ladrillo adobito (0,60x0,60x0,50)</v>
      </c>
      <c r="C87" s="114" t="str">
        <f>+PRESUPUESTO!C70</f>
        <v xml:space="preserve">  Pza  </v>
      </c>
      <c r="D87" s="13">
        <v>2</v>
      </c>
      <c r="E87" s="16"/>
      <c r="F87" s="16"/>
      <c r="G87" s="16"/>
      <c r="H87" s="16"/>
      <c r="I87" s="16"/>
      <c r="J87" s="16">
        <f>D87</f>
        <v>2</v>
      </c>
      <c r="K87" s="92">
        <f>J87</f>
        <v>2</v>
      </c>
    </row>
    <row r="88" spans="1:11" s="11" customFormat="1" ht="15" customHeight="1" x14ac:dyDescent="0.2">
      <c r="A88" s="160" t="str">
        <f>PRESUPUESTO!A72</f>
        <v>F.   METAL MECANICA</v>
      </c>
      <c r="B88" s="160"/>
      <c r="C88" s="160"/>
      <c r="D88" s="160"/>
      <c r="E88" s="160"/>
      <c r="F88" s="160"/>
      <c r="G88" s="160"/>
      <c r="H88" s="160"/>
      <c r="I88" s="160"/>
      <c r="J88" s="160"/>
      <c r="K88" s="160"/>
    </row>
    <row r="89" spans="1:11" s="11" customFormat="1" ht="29.25" customHeight="1" x14ac:dyDescent="0.2">
      <c r="A89" s="54">
        <f>+PRESUPUESTO!A75</f>
        <v>165</v>
      </c>
      <c r="B89" s="100" t="str">
        <f>+PRESUPUESTO!B75</f>
        <v>Prov. E Inst. de  Estructura metálica para soporte de tablero eléctrico 60x80x20 cm. (angular de 3/16") (Galvanizada en Caliente)</v>
      </c>
      <c r="C89" s="114" t="str">
        <f>+PRESUPUESTO!C75</f>
        <v xml:space="preserve"> Pza </v>
      </c>
      <c r="D89" s="19">
        <v>1</v>
      </c>
      <c r="E89" s="20"/>
      <c r="F89" s="20"/>
      <c r="G89" s="20"/>
      <c r="H89" s="20"/>
      <c r="I89" s="20"/>
      <c r="J89" s="20">
        <f t="shared" ref="J89" si="23">D89</f>
        <v>1</v>
      </c>
      <c r="K89" s="96">
        <f t="shared" ref="K89:K93" si="24">J89</f>
        <v>1</v>
      </c>
    </row>
    <row r="90" spans="1:11" s="11" customFormat="1" ht="29.25" customHeight="1" x14ac:dyDescent="0.2">
      <c r="A90" s="54">
        <f>+PRESUPUESTO!A76</f>
        <v>310</v>
      </c>
      <c r="B90" s="100" t="str">
        <f>+PRESUPUESTO!B76</f>
        <v xml:space="preserve"> Prov. e Inst. de Escalerilla de feeders de 40.00 cms outdoor</v>
      </c>
      <c r="C90" s="114" t="str">
        <f>+PRESUPUESTO!C76</f>
        <v>m</v>
      </c>
      <c r="D90" s="13">
        <v>1</v>
      </c>
      <c r="E90" s="18">
        <v>4</v>
      </c>
      <c r="F90" s="16"/>
      <c r="G90" s="16"/>
      <c r="H90" s="16"/>
      <c r="I90" s="16"/>
      <c r="J90" s="16">
        <f>E90*D90</f>
        <v>4</v>
      </c>
      <c r="K90" s="92">
        <f t="shared" ref="K90" si="25">J90</f>
        <v>4</v>
      </c>
    </row>
    <row r="91" spans="1:11" s="11" customFormat="1" ht="29.25" customHeight="1" x14ac:dyDescent="0.2">
      <c r="A91" s="54">
        <f>+PRESUPUESTO!A77</f>
        <v>296</v>
      </c>
      <c r="B91" s="100" t="str">
        <f>+PRESUPUESTO!B77</f>
        <v xml:space="preserve">Prov. e Inst. de Tapa metálica tipo rejilla para escalerilla de cables horizontal (outdoor)  </v>
      </c>
      <c r="C91" s="114" t="str">
        <f>+PRESUPUESTO!C77</f>
        <v>m2</v>
      </c>
      <c r="D91" s="13">
        <v>1</v>
      </c>
      <c r="E91" s="65">
        <f>E90</f>
        <v>4</v>
      </c>
      <c r="F91" s="65"/>
      <c r="G91" s="65">
        <v>0.4</v>
      </c>
      <c r="H91" s="65">
        <f>G91*E91</f>
        <v>1.6</v>
      </c>
      <c r="I91" s="16"/>
      <c r="J91" s="16">
        <f>H91*D91</f>
        <v>1.6</v>
      </c>
      <c r="K91" s="92">
        <f t="shared" ref="K91" si="26">J91</f>
        <v>1.6</v>
      </c>
    </row>
    <row r="92" spans="1:11" s="12" customFormat="1" ht="29.25" customHeight="1" x14ac:dyDescent="0.2">
      <c r="A92" s="54">
        <f>+PRESUPUESTO!A78</f>
        <v>341</v>
      </c>
      <c r="B92" s="100" t="str">
        <f>+PRESUPUESTO!B78</f>
        <v xml:space="preserve">Pole de 4"  para antena satelital (Incluye peldaños) - De acuerdo a diseño de ENTEL.   </v>
      </c>
      <c r="C92" s="114" t="str">
        <f>+PRESUPUESTO!C78</f>
        <v>m</v>
      </c>
      <c r="D92" s="13">
        <v>1</v>
      </c>
      <c r="E92" s="18">
        <v>2.5</v>
      </c>
      <c r="F92" s="16"/>
      <c r="G92" s="16"/>
      <c r="H92" s="16"/>
      <c r="I92" s="16"/>
      <c r="J92" s="16">
        <f>E92*D92</f>
        <v>2.5</v>
      </c>
      <c r="K92" s="92">
        <f t="shared" si="24"/>
        <v>2.5</v>
      </c>
    </row>
    <row r="93" spans="1:11" s="12" customFormat="1" ht="29.25" customHeight="1" x14ac:dyDescent="0.2">
      <c r="A93" s="54">
        <f>+PRESUPUESTO!A79</f>
        <v>69</v>
      </c>
      <c r="B93" s="100" t="str">
        <f>+PRESUPUESTO!B79</f>
        <v>Cubierta de calamina trapezoidal # 26  c/estructura metálica galvanizada para equipos incluye columnas y anclaje</v>
      </c>
      <c r="C93" s="114" t="str">
        <f>+PRESUPUESTO!C79</f>
        <v xml:space="preserve">  m2  </v>
      </c>
      <c r="D93" s="64">
        <v>1</v>
      </c>
      <c r="E93" s="65">
        <f>$M$3+0.6</f>
        <v>3.6</v>
      </c>
      <c r="F93" s="65"/>
      <c r="G93" s="65">
        <f>N3+0.6</f>
        <v>4</v>
      </c>
      <c r="H93" s="65">
        <f>G93*E93</f>
        <v>14.4</v>
      </c>
      <c r="I93" s="65"/>
      <c r="J93" s="65">
        <f t="shared" ref="J93" si="27">H93*D93</f>
        <v>14.4</v>
      </c>
      <c r="K93" s="97">
        <f t="shared" si="24"/>
        <v>14.4</v>
      </c>
    </row>
    <row r="94" spans="1:11" x14ac:dyDescent="0.2">
      <c r="A94" s="160" t="str">
        <f>PRESUPUESTO!A81</f>
        <v>G. ADICIONALES</v>
      </c>
      <c r="B94" s="160"/>
      <c r="C94" s="160"/>
      <c r="D94" s="160"/>
      <c r="E94" s="160"/>
      <c r="F94" s="160"/>
      <c r="G94" s="160"/>
      <c r="H94" s="160"/>
      <c r="I94" s="160"/>
      <c r="J94" s="160"/>
      <c r="K94" s="160"/>
    </row>
    <row r="95" spans="1:11" x14ac:dyDescent="0.2">
      <c r="A95" s="54">
        <f>+PRESUPUESTO!A85</f>
        <v>319</v>
      </c>
      <c r="B95" s="100" t="str">
        <f>+PRESUPUESTO!B85</f>
        <v xml:space="preserve"> Tablero de control de Baliza con alarmas BTS-U   </v>
      </c>
      <c r="C95" s="114" t="str">
        <f>+PRESUPUESTO!C85</f>
        <v xml:space="preserve">  Pza  </v>
      </c>
      <c r="D95" s="19">
        <v>1</v>
      </c>
      <c r="E95" s="22"/>
      <c r="F95" s="20"/>
      <c r="G95" s="20"/>
      <c r="H95" s="20"/>
      <c r="I95" s="66"/>
      <c r="J95" s="66">
        <f>D95</f>
        <v>1</v>
      </c>
      <c r="K95" s="96">
        <f t="shared" ref="K95:K99" si="28">J95</f>
        <v>1</v>
      </c>
    </row>
    <row r="96" spans="1:11" x14ac:dyDescent="0.2">
      <c r="A96" s="54">
        <f>+PRESUPUESTO!A86</f>
        <v>339</v>
      </c>
      <c r="B96" s="100" t="str">
        <f>+PRESUPUESTO!B86</f>
        <v>Cable 3x14 AWG dentro de politubo de 1/2"</v>
      </c>
      <c r="C96" s="114" t="str">
        <f>+PRESUPUESTO!C86</f>
        <v>m</v>
      </c>
      <c r="D96" s="19">
        <v>1</v>
      </c>
      <c r="E96" s="22">
        <f>20+8</f>
        <v>28</v>
      </c>
      <c r="F96" s="22"/>
      <c r="G96" s="22"/>
      <c r="H96" s="22"/>
      <c r="I96" s="66"/>
      <c r="J96" s="66">
        <f>E96*D96</f>
        <v>28</v>
      </c>
      <c r="K96" s="96">
        <f t="shared" si="28"/>
        <v>28</v>
      </c>
    </row>
    <row r="97" spans="1:11" ht="25.5" x14ac:dyDescent="0.2">
      <c r="A97" s="54">
        <f>+PRESUPUESTO!A87</f>
        <v>242</v>
      </c>
      <c r="B97" s="100" t="str">
        <f>+PRESUPUESTO!B87</f>
        <v xml:space="preserve"> Cable de Aluminio Desnudo 7 hilos AWG 2/0  (70 mm2) para bajante pararrayos</v>
      </c>
      <c r="C97" s="114" t="str">
        <f>+PRESUPUESTO!C87</f>
        <v>m</v>
      </c>
      <c r="D97" s="19">
        <v>1</v>
      </c>
      <c r="E97" s="22">
        <f>20+5+5</f>
        <v>30</v>
      </c>
      <c r="F97" s="22"/>
      <c r="G97" s="22"/>
      <c r="H97" s="22"/>
      <c r="I97" s="66"/>
      <c r="J97" s="66">
        <f t="shared" ref="J97:J98" si="29">E97*D97</f>
        <v>30</v>
      </c>
      <c r="K97" s="96">
        <f t="shared" ref="K97" si="30">J97</f>
        <v>30</v>
      </c>
    </row>
    <row r="98" spans="1:11" ht="25.5" x14ac:dyDescent="0.2">
      <c r="A98" s="54">
        <f>+PRESUPUESTO!A88</f>
        <v>243</v>
      </c>
      <c r="B98" s="100" t="str">
        <f>+PRESUPUESTO!B88</f>
        <v xml:space="preserve"> Cable de Aluminio Enchaquetado de 7 hilos AWG 1/0  (70 mm2) para bajante equipos </v>
      </c>
      <c r="C98" s="114" t="str">
        <f>+PRESUPUESTO!C88</f>
        <v>m</v>
      </c>
      <c r="D98" s="19">
        <v>1</v>
      </c>
      <c r="E98" s="22">
        <f>20+5</f>
        <v>25</v>
      </c>
      <c r="F98" s="22"/>
      <c r="G98" s="22"/>
      <c r="H98" s="22"/>
      <c r="I98" s="66"/>
      <c r="J98" s="66">
        <f t="shared" si="29"/>
        <v>25</v>
      </c>
      <c r="K98" s="96">
        <f t="shared" si="28"/>
        <v>25</v>
      </c>
    </row>
    <row r="99" spans="1:11" ht="15" customHeight="1" x14ac:dyDescent="0.2">
      <c r="A99" s="54">
        <f>+PRESUPUESTO!A89</f>
        <v>257</v>
      </c>
      <c r="B99" s="100" t="str">
        <f>+PRESUPUESTO!B89</f>
        <v xml:space="preserve">Conector perno partido de bronce de 70 mm2 </v>
      </c>
      <c r="C99" s="114" t="str">
        <f>+PRESUPUESTO!C89</f>
        <v>Pza</v>
      </c>
      <c r="D99" s="19">
        <v>2</v>
      </c>
      <c r="E99" s="22"/>
      <c r="F99" s="20"/>
      <c r="G99" s="20"/>
      <c r="H99" s="20"/>
      <c r="I99" s="66"/>
      <c r="J99" s="66">
        <f t="shared" ref="J99" si="31">D99</f>
        <v>2</v>
      </c>
      <c r="K99" s="96">
        <f t="shared" si="28"/>
        <v>2</v>
      </c>
    </row>
    <row r="100" spans="1:11" x14ac:dyDescent="0.2">
      <c r="A100" s="54">
        <f>+PRESUPUESTO!A90</f>
        <v>261</v>
      </c>
      <c r="B100" s="100" t="str">
        <f>+PRESUPUESTO!B90</f>
        <v xml:space="preserve"> Terminales de  70 mm2 </v>
      </c>
      <c r="C100" s="114" t="str">
        <f>+PRESUPUESTO!C90</f>
        <v xml:space="preserve"> Pza </v>
      </c>
      <c r="D100" s="19">
        <v>1</v>
      </c>
      <c r="E100" s="22"/>
      <c r="F100" s="20"/>
      <c r="G100" s="20"/>
      <c r="H100" s="20"/>
      <c r="I100" s="66"/>
      <c r="J100" s="66">
        <f t="shared" ref="J100:J101" si="32">D100</f>
        <v>1</v>
      </c>
      <c r="K100" s="96">
        <f t="shared" ref="K100:K101" si="33">J100</f>
        <v>1</v>
      </c>
    </row>
    <row r="101" spans="1:11" ht="25.5" x14ac:dyDescent="0.2">
      <c r="A101" s="54">
        <f>+PRESUPUESTO!A91</f>
        <v>251</v>
      </c>
      <c r="B101" s="100" t="str">
        <f>+PRESUPUESTO!B91</f>
        <v>Barra Acero Galvanizado conexión a sistema de tierra con aisladores, long. 40 cm. ( 4" x 1/4" )    (incluye pernos en todos los orificios)</v>
      </c>
      <c r="C101" s="114" t="str">
        <f>+PRESUPUESTO!C91</f>
        <v xml:space="preserve">  Pza  </v>
      </c>
      <c r="D101" s="19">
        <v>1</v>
      </c>
      <c r="E101" s="22"/>
      <c r="F101" s="20"/>
      <c r="G101" s="20"/>
      <c r="H101" s="20"/>
      <c r="I101" s="66"/>
      <c r="J101" s="66">
        <f t="shared" si="32"/>
        <v>1</v>
      </c>
      <c r="K101" s="96">
        <f t="shared" si="33"/>
        <v>1</v>
      </c>
    </row>
    <row r="102" spans="1:11" x14ac:dyDescent="0.2">
      <c r="A102" s="44"/>
      <c r="B102" s="12"/>
      <c r="C102" s="115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">
      <c r="A103" s="44"/>
      <c r="B103" s="12"/>
      <c r="C103" s="115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">
      <c r="A104" s="44"/>
      <c r="B104" s="12"/>
      <c r="C104" s="115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">
      <c r="A105" s="44"/>
      <c r="B105" s="12"/>
      <c r="C105" s="115"/>
      <c r="D105" s="12"/>
      <c r="E105" s="12"/>
      <c r="F105" s="12"/>
      <c r="G105" s="12"/>
      <c r="H105" s="12"/>
      <c r="I105" s="12"/>
      <c r="J105" s="12"/>
      <c r="K105" s="12"/>
    </row>
  </sheetData>
  <mergeCells count="14">
    <mergeCell ref="A94:K94"/>
    <mergeCell ref="A17:K17"/>
    <mergeCell ref="A29:K29"/>
    <mergeCell ref="A48:K48"/>
    <mergeCell ref="A69:K69"/>
    <mergeCell ref="A88:K88"/>
    <mergeCell ref="A5:K5"/>
    <mergeCell ref="A1:A3"/>
    <mergeCell ref="B1:B3"/>
    <mergeCell ref="C1:C3"/>
    <mergeCell ref="D1:D3"/>
    <mergeCell ref="E1:I1"/>
    <mergeCell ref="J1:J3"/>
    <mergeCell ref="K1:K3"/>
  </mergeCells>
  <conditionalFormatting sqref="B43:B44">
    <cfRule type="cellIs" dxfId="0" priority="46" stopIfTrue="1" operator="equal">
      <formula>0</formula>
    </cfRule>
  </conditionalFormatting>
  <pageMargins left="0.2" right="0.70866141732283472" top="0.3" bottom="0.74803149606299213" header="0.31496062992125984" footer="0.31496062992125984"/>
  <pageSetup paperSize="9" scale="86" orientation="landscape" r:id="rId1"/>
  <ignoredErrors>
    <ignoredError sqref="J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PRESUPUESTO</vt:lpstr>
      <vt:lpstr>COMPUTOS</vt:lpstr>
      <vt:lpstr>COMPUTOS!Área_de_impresión</vt:lpstr>
      <vt:lpstr>PRESUPUESTO!Área_de_impresión</vt:lpstr>
    </vt:vector>
  </TitlesOfParts>
  <Company>ENTEL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Martin Mora Gonzales</dc:creator>
  <cp:lastModifiedBy>Gonzalo Zurita Lozano</cp:lastModifiedBy>
  <cp:lastPrinted>2016-05-10T12:54:24Z</cp:lastPrinted>
  <dcterms:created xsi:type="dcterms:W3CDTF">2006-09-11T21:22:27Z</dcterms:created>
  <dcterms:modified xsi:type="dcterms:W3CDTF">2016-05-10T13:39:36Z</dcterms:modified>
</cp:coreProperties>
</file>